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ndalf\Dokumentumok\Kozgazdasagi\polgar.anita\asztal\Maradvány_elszámolás\"/>
    </mc:Choice>
  </mc:AlternateContent>
  <xr:revisionPtr revIDLastSave="0" documentId="13_ncr:1_{3802A254-AD62-4E5D-837E-6B2913F29181}" xr6:coauthVersionLast="45" xr6:coauthVersionMax="45" xr10:uidLastSave="{00000000-0000-0000-0000-000000000000}"/>
  <bookViews>
    <workbookView xWindow="-120" yWindow="-120" windowWidth="29040" windowHeight="15840" tabRatio="597" xr2:uid="{00000000-000D-0000-FFFF-FFFF00000000}"/>
  </bookViews>
  <sheets>
    <sheet name="MÁK_maradvány összesen" sheetId="47" r:id="rId1"/>
    <sheet name="intézményi_maradvány" sheetId="86" r:id="rId2"/>
    <sheet name="jóváhagyás_önkormányzat" sheetId="52" r:id="rId3"/>
  </sheets>
  <externalReferences>
    <externalReference r:id="rId4"/>
    <externalReference r:id="rId5"/>
  </externalReferences>
  <definedNames>
    <definedName name="áfaössz16">#REF!</definedName>
    <definedName name="besz">#REF!</definedName>
    <definedName name="bk">#REF!</definedName>
    <definedName name="cel_c">#REF!</definedName>
    <definedName name="cel_g">#REF!</definedName>
    <definedName name="cel_k">#REF!</definedName>
    <definedName name="cel_m">#REF!</definedName>
    <definedName name="cel_p">#REF!</definedName>
    <definedName name="css" localSheetId="1">#REF!</definedName>
    <definedName name="css" localSheetId="2">#REF!</definedName>
    <definedName name="css" localSheetId="0">#REF!</definedName>
    <definedName name="css">#REF!</definedName>
    <definedName name="css_k">[1]Családsegítés!$C$27:$C$86</definedName>
    <definedName name="css_k_" localSheetId="1">#REF!</definedName>
    <definedName name="css_k_" localSheetId="2">#REF!</definedName>
    <definedName name="css_k_" localSheetId="0">#REF!</definedName>
    <definedName name="css_k_">#REF!</definedName>
    <definedName name="d">#REF!</definedName>
    <definedName name="feljéc" localSheetId="2">#REF!</definedName>
    <definedName name="feljéc">#REF!</definedName>
    <definedName name="ffff" localSheetId="2">#REF!</definedName>
    <definedName name="ffff" localSheetId="0">#REF!</definedName>
    <definedName name="ffff">#REF!</definedName>
    <definedName name="g">#REF!</definedName>
    <definedName name="gyj" localSheetId="1">#REF!</definedName>
    <definedName name="gyj" localSheetId="2">#REF!</definedName>
    <definedName name="gyj" localSheetId="0">#REF!</definedName>
    <definedName name="gyj">#REF!</definedName>
    <definedName name="gyj_k">[1]Gyermekjóléti!$C$27:$C$86</definedName>
    <definedName name="gyj_k_" localSheetId="1">#REF!</definedName>
    <definedName name="gyj_k_" localSheetId="2">#REF!</definedName>
    <definedName name="gyj_k_" localSheetId="0">#REF!</definedName>
    <definedName name="gyj_k_">#REF!</definedName>
    <definedName name="gyj_kl">#REF!</definedName>
    <definedName name="k">#REF!</definedName>
    <definedName name="kjz" localSheetId="1">#REF!</definedName>
    <definedName name="kjz" localSheetId="2">#REF!</definedName>
    <definedName name="kjz" localSheetId="0">#REF!</definedName>
    <definedName name="kjz">#REF!</definedName>
    <definedName name="kjz_k">[1]körjegyzőség!$C$9:$C$28</definedName>
    <definedName name="kjz_k_" localSheetId="1">#REF!</definedName>
    <definedName name="kjz_k_" localSheetId="2">#REF!</definedName>
    <definedName name="kjz_k_" localSheetId="0">#REF!</definedName>
    <definedName name="kjz_k_">#REF!</definedName>
    <definedName name="klj">#REF!</definedName>
    <definedName name="klj_k_">#REF!</definedName>
    <definedName name="nev_c" localSheetId="1">#REF!</definedName>
    <definedName name="nev_c" localSheetId="2">#REF!</definedName>
    <definedName name="nev_c" localSheetId="0">#REF!</definedName>
    <definedName name="nev_c">#REF!</definedName>
    <definedName name="nev_g" localSheetId="1">#REF!</definedName>
    <definedName name="nev_g" localSheetId="2">#REF!</definedName>
    <definedName name="nev_g" localSheetId="0">#REF!</definedName>
    <definedName name="nev_g">#REF!</definedName>
    <definedName name="nev_k" localSheetId="1">#REF!</definedName>
    <definedName name="nev_k" localSheetId="2">#REF!</definedName>
    <definedName name="nev_k" localSheetId="0">#REF!</definedName>
    <definedName name="nev_k">#REF!</definedName>
    <definedName name="normatíva">[2]Családsegítés!$C$27:$C$86</definedName>
    <definedName name="_xlnm.Print_Titles" localSheetId="1">intézményi_maradvány!$A:$A,intézményi_maradvány!$1:$10</definedName>
    <definedName name="_xlnm.Print_Area" localSheetId="1">intézményi_maradvány!$A$1:$R$53</definedName>
    <definedName name="_xlnm.Print_Area" localSheetId="2">jóváhagyás_önkormányzat!$B$1:$H$35</definedName>
    <definedName name="_xlnm.Print_Area" localSheetId="0">'MÁK_maradvány összesen'!$A$4:$F$31</definedName>
    <definedName name="polg" localSheetId="1">#REF!</definedName>
    <definedName name="polg" localSheetId="2">#REF!</definedName>
    <definedName name="polg">#REF!</definedName>
    <definedName name="polg.hiv." localSheetId="1">#REF!</definedName>
    <definedName name="polg.hiv.">#REF!</definedName>
    <definedName name="polg.hiv.2" localSheetId="1">#REF!</definedName>
    <definedName name="polg.hiv.2">#REF!</definedName>
    <definedName name="Projektek_2019ei">#REF!</definedName>
    <definedName name="x" localSheetId="1">#REF!</definedName>
    <definedName name="x" localSheetId="2">#REF!</definedName>
    <definedName name="x" localSheetId="0">#REF!</definedName>
    <definedName name="x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0" i="52" l="1"/>
  <c r="D31" i="52"/>
  <c r="F31" i="52"/>
  <c r="E31" i="52"/>
  <c r="L52" i="86" l="1"/>
  <c r="Q51" i="86"/>
  <c r="P51" i="86"/>
  <c r="O51" i="86"/>
  <c r="N51" i="86"/>
  <c r="M51" i="86"/>
  <c r="M52" i="86" s="1"/>
  <c r="L51" i="86"/>
  <c r="K51" i="86"/>
  <c r="J51" i="86"/>
  <c r="I51" i="86"/>
  <c r="G51" i="86"/>
  <c r="F51" i="86"/>
  <c r="F52" i="86" s="1"/>
  <c r="E51" i="86"/>
  <c r="E52" i="86" s="1"/>
  <c r="C51" i="86"/>
  <c r="B51" i="86"/>
  <c r="W50" i="86"/>
  <c r="V50" i="86"/>
  <c r="X50" i="86" s="1"/>
  <c r="S50" i="86"/>
  <c r="R50" i="86"/>
  <c r="N50" i="86"/>
  <c r="H50" i="86"/>
  <c r="D50" i="86"/>
  <c r="W49" i="86"/>
  <c r="V49" i="86"/>
  <c r="X49" i="86" s="1"/>
  <c r="S49" i="86"/>
  <c r="R49" i="86"/>
  <c r="N49" i="86"/>
  <c r="H49" i="86"/>
  <c r="D49" i="86"/>
  <c r="W48" i="86"/>
  <c r="V48" i="86"/>
  <c r="X48" i="86" s="1"/>
  <c r="S48" i="86"/>
  <c r="R48" i="86"/>
  <c r="R51" i="86" s="1"/>
  <c r="N48" i="86"/>
  <c r="H48" i="86"/>
  <c r="H51" i="86" s="1"/>
  <c r="D48" i="86"/>
  <c r="D51" i="86" s="1"/>
  <c r="W47" i="86"/>
  <c r="V47" i="86"/>
  <c r="X47" i="86" s="1"/>
  <c r="S47" i="86"/>
  <c r="V46" i="86"/>
  <c r="R46" i="86"/>
  <c r="N46" i="86"/>
  <c r="S46" i="86" s="1"/>
  <c r="H46" i="86"/>
  <c r="D46" i="86"/>
  <c r="W46" i="86" s="1"/>
  <c r="X46" i="86" s="1"/>
  <c r="X45" i="86"/>
  <c r="W45" i="86"/>
  <c r="V45" i="86"/>
  <c r="S45" i="86"/>
  <c r="W44" i="86"/>
  <c r="V44" i="86"/>
  <c r="X44" i="86" s="1"/>
  <c r="S44" i="86"/>
  <c r="R44" i="86"/>
  <c r="N44" i="86"/>
  <c r="H44" i="86"/>
  <c r="D44" i="86"/>
  <c r="W43" i="86"/>
  <c r="V43" i="86"/>
  <c r="X43" i="86" s="1"/>
  <c r="S43" i="86"/>
  <c r="V42" i="86"/>
  <c r="R42" i="86"/>
  <c r="N42" i="86"/>
  <c r="S42" i="86" s="1"/>
  <c r="H42" i="86"/>
  <c r="D42" i="86"/>
  <c r="W42" i="86" s="1"/>
  <c r="X42" i="86" s="1"/>
  <c r="X41" i="86"/>
  <c r="W41" i="86"/>
  <c r="V41" i="86"/>
  <c r="S41" i="86"/>
  <c r="V40" i="86"/>
  <c r="R40" i="86"/>
  <c r="Q40" i="86"/>
  <c r="Q52" i="86" s="1"/>
  <c r="P40" i="86"/>
  <c r="P52" i="86" s="1"/>
  <c r="O40" i="86"/>
  <c r="O52" i="86" s="1"/>
  <c r="M40" i="86"/>
  <c r="L40" i="86"/>
  <c r="K40" i="86"/>
  <c r="K52" i="86" s="1"/>
  <c r="J40" i="86"/>
  <c r="J52" i="86" s="1"/>
  <c r="I40" i="86"/>
  <c r="I52" i="86" s="1"/>
  <c r="G40" i="86"/>
  <c r="G52" i="86" s="1"/>
  <c r="F40" i="86"/>
  <c r="E40" i="86"/>
  <c r="C40" i="86"/>
  <c r="C52" i="86" s="1"/>
  <c r="B40" i="86"/>
  <c r="B52" i="86" s="1"/>
  <c r="V39" i="86"/>
  <c r="X39" i="86" s="1"/>
  <c r="R39" i="86"/>
  <c r="N39" i="86"/>
  <c r="S39" i="86" s="1"/>
  <c r="H39" i="86"/>
  <c r="D39" i="86"/>
  <c r="W39" i="86" s="1"/>
  <c r="V38" i="86"/>
  <c r="R38" i="86"/>
  <c r="N38" i="86"/>
  <c r="S38" i="86" s="1"/>
  <c r="H38" i="86"/>
  <c r="D38" i="86"/>
  <c r="W38" i="86" s="1"/>
  <c r="V37" i="86"/>
  <c r="R37" i="86"/>
  <c r="N37" i="86"/>
  <c r="S37" i="86" s="1"/>
  <c r="H37" i="86"/>
  <c r="D37" i="86"/>
  <c r="W37" i="86" s="1"/>
  <c r="V36" i="86"/>
  <c r="X36" i="86" s="1"/>
  <c r="R36" i="86"/>
  <c r="N36" i="86"/>
  <c r="S36" i="86" s="1"/>
  <c r="H36" i="86"/>
  <c r="D36" i="86"/>
  <c r="W36" i="86" s="1"/>
  <c r="V35" i="86"/>
  <c r="R35" i="86"/>
  <c r="N35" i="86"/>
  <c r="N40" i="86" s="1"/>
  <c r="H35" i="86"/>
  <c r="H40" i="86" s="1"/>
  <c r="H52" i="86" s="1"/>
  <c r="D35" i="86"/>
  <c r="W35" i="86" s="1"/>
  <c r="W34" i="86"/>
  <c r="V34" i="86"/>
  <c r="X34" i="86" s="1"/>
  <c r="S34" i="86"/>
  <c r="W33" i="86"/>
  <c r="V33" i="86"/>
  <c r="X33" i="86" s="1"/>
  <c r="S33" i="86"/>
  <c r="V31" i="86"/>
  <c r="X31" i="86" s="1"/>
  <c r="R31" i="86"/>
  <c r="K31" i="86"/>
  <c r="J31" i="86"/>
  <c r="I31" i="86"/>
  <c r="N31" i="86" s="1"/>
  <c r="S31" i="86" s="1"/>
  <c r="H31" i="86"/>
  <c r="D31" i="86"/>
  <c r="W31" i="86" s="1"/>
  <c r="Q30" i="86"/>
  <c r="Q32" i="86" s="1"/>
  <c r="Q53" i="86" s="1"/>
  <c r="P30" i="86"/>
  <c r="P32" i="86" s="1"/>
  <c r="P53" i="86" s="1"/>
  <c r="O30" i="86"/>
  <c r="O32" i="86" s="1"/>
  <c r="O53" i="86" s="1"/>
  <c r="M30" i="86"/>
  <c r="M32" i="86" s="1"/>
  <c r="M53" i="86" s="1"/>
  <c r="L30" i="86"/>
  <c r="L32" i="86" s="1"/>
  <c r="L53" i="86" s="1"/>
  <c r="G30" i="86"/>
  <c r="G32" i="86" s="1"/>
  <c r="G53" i="86" s="1"/>
  <c r="F30" i="86"/>
  <c r="F32" i="86" s="1"/>
  <c r="E30" i="86"/>
  <c r="E32" i="86" s="1"/>
  <c r="C30" i="86"/>
  <c r="C32" i="86" s="1"/>
  <c r="C53" i="86" s="1"/>
  <c r="B30" i="86"/>
  <c r="B32" i="86" s="1"/>
  <c r="B53" i="86" s="1"/>
  <c r="V29" i="86"/>
  <c r="X29" i="86" s="1"/>
  <c r="R29" i="86"/>
  <c r="K29" i="86"/>
  <c r="J29" i="86"/>
  <c r="I29" i="86"/>
  <c r="N29" i="86" s="1"/>
  <c r="S29" i="86" s="1"/>
  <c r="H29" i="86"/>
  <c r="D29" i="86"/>
  <c r="W29" i="86" s="1"/>
  <c r="V28" i="86"/>
  <c r="X28" i="86" s="1"/>
  <c r="R28" i="86"/>
  <c r="K28" i="86"/>
  <c r="J28" i="86"/>
  <c r="N28" i="86" s="1"/>
  <c r="S28" i="86" s="1"/>
  <c r="I28" i="86"/>
  <c r="H28" i="86"/>
  <c r="D28" i="86"/>
  <c r="W28" i="86" s="1"/>
  <c r="V27" i="86"/>
  <c r="X27" i="86" s="1"/>
  <c r="R27" i="86"/>
  <c r="K27" i="86"/>
  <c r="J27" i="86"/>
  <c r="N27" i="86" s="1"/>
  <c r="S27" i="86" s="1"/>
  <c r="I27" i="86"/>
  <c r="H27" i="86"/>
  <c r="D27" i="86"/>
  <c r="W27" i="86" s="1"/>
  <c r="W26" i="86"/>
  <c r="X26" i="86" s="1"/>
  <c r="V26" i="86"/>
  <c r="R26" i="86"/>
  <c r="K26" i="86"/>
  <c r="J26" i="86"/>
  <c r="I26" i="86"/>
  <c r="N26" i="86" s="1"/>
  <c r="S26" i="86" s="1"/>
  <c r="H26" i="86"/>
  <c r="D26" i="86"/>
  <c r="V25" i="86"/>
  <c r="R25" i="86"/>
  <c r="K25" i="86"/>
  <c r="N25" i="86" s="1"/>
  <c r="S25" i="86" s="1"/>
  <c r="J25" i="86"/>
  <c r="I25" i="86"/>
  <c r="H25" i="86"/>
  <c r="D25" i="86"/>
  <c r="W25" i="86" s="1"/>
  <c r="V24" i="86"/>
  <c r="R24" i="86"/>
  <c r="K24" i="86"/>
  <c r="J24" i="86"/>
  <c r="I24" i="86"/>
  <c r="N24" i="86" s="1"/>
  <c r="S24" i="86" s="1"/>
  <c r="H24" i="86"/>
  <c r="D24" i="86"/>
  <c r="W24" i="86" s="1"/>
  <c r="X23" i="86"/>
  <c r="W23" i="86"/>
  <c r="V23" i="86"/>
  <c r="R23" i="86"/>
  <c r="K23" i="86"/>
  <c r="J23" i="86"/>
  <c r="I23" i="86"/>
  <c r="N23" i="86" s="1"/>
  <c r="S23" i="86" s="1"/>
  <c r="H23" i="86"/>
  <c r="D23" i="86"/>
  <c r="V22" i="86"/>
  <c r="R22" i="86"/>
  <c r="N22" i="86"/>
  <c r="S22" i="86" s="1"/>
  <c r="K22" i="86"/>
  <c r="J22" i="86"/>
  <c r="I22" i="86"/>
  <c r="H22" i="86"/>
  <c r="D22" i="86"/>
  <c r="W22" i="86" s="1"/>
  <c r="V21" i="86"/>
  <c r="R21" i="86"/>
  <c r="K21" i="86"/>
  <c r="J21" i="86"/>
  <c r="I21" i="86"/>
  <c r="N21" i="86" s="1"/>
  <c r="S21" i="86" s="1"/>
  <c r="H21" i="86"/>
  <c r="D21" i="86"/>
  <c r="W21" i="86" s="1"/>
  <c r="V20" i="86"/>
  <c r="R20" i="86"/>
  <c r="K20" i="86"/>
  <c r="J20" i="86"/>
  <c r="N20" i="86" s="1"/>
  <c r="S20" i="86" s="1"/>
  <c r="I20" i="86"/>
  <c r="H20" i="86"/>
  <c r="D20" i="86"/>
  <c r="W20" i="86" s="1"/>
  <c r="X20" i="86" s="1"/>
  <c r="V19" i="86"/>
  <c r="S19" i="86"/>
  <c r="R19" i="86"/>
  <c r="N19" i="86"/>
  <c r="K19" i="86"/>
  <c r="J19" i="86"/>
  <c r="I19" i="86"/>
  <c r="H19" i="86"/>
  <c r="D19" i="86"/>
  <c r="W19" i="86" s="1"/>
  <c r="V18" i="86"/>
  <c r="R18" i="86"/>
  <c r="J18" i="86"/>
  <c r="I18" i="86"/>
  <c r="N18" i="86" s="1"/>
  <c r="S18" i="86" s="1"/>
  <c r="H18" i="86"/>
  <c r="D18" i="86"/>
  <c r="W18" i="86" s="1"/>
  <c r="X18" i="86" s="1"/>
  <c r="V17" i="86"/>
  <c r="R17" i="86"/>
  <c r="K17" i="86"/>
  <c r="J17" i="86"/>
  <c r="N17" i="86" s="1"/>
  <c r="S17" i="86" s="1"/>
  <c r="I17" i="86"/>
  <c r="H17" i="86"/>
  <c r="D17" i="86"/>
  <c r="W17" i="86" s="1"/>
  <c r="X17" i="86" s="1"/>
  <c r="V16" i="86"/>
  <c r="S16" i="86"/>
  <c r="R16" i="86"/>
  <c r="N16" i="86"/>
  <c r="K16" i="86"/>
  <c r="J16" i="86"/>
  <c r="I16" i="86"/>
  <c r="H16" i="86"/>
  <c r="D16" i="86"/>
  <c r="W16" i="86" s="1"/>
  <c r="W15" i="86"/>
  <c r="X15" i="86" s="1"/>
  <c r="V15" i="86"/>
  <c r="R15" i="86"/>
  <c r="K15" i="86"/>
  <c r="J15" i="86"/>
  <c r="I15" i="86"/>
  <c r="I30" i="86" s="1"/>
  <c r="I32" i="86" s="1"/>
  <c r="I53" i="86" s="1"/>
  <c r="H15" i="86"/>
  <c r="H30" i="86" s="1"/>
  <c r="H32" i="86" s="1"/>
  <c r="H53" i="86" s="1"/>
  <c r="D15" i="86"/>
  <c r="V14" i="86"/>
  <c r="X14" i="86" s="1"/>
  <c r="R14" i="86"/>
  <c r="K14" i="86"/>
  <c r="N14" i="86" s="1"/>
  <c r="S14" i="86" s="1"/>
  <c r="J14" i="86"/>
  <c r="J30" i="86" s="1"/>
  <c r="J32" i="86" s="1"/>
  <c r="I14" i="86"/>
  <c r="H14" i="86"/>
  <c r="D14" i="86"/>
  <c r="W14" i="86" s="1"/>
  <c r="W13" i="86"/>
  <c r="V13" i="86"/>
  <c r="X13" i="86" s="1"/>
  <c r="S13" i="86"/>
  <c r="R13" i="86"/>
  <c r="N13" i="86"/>
  <c r="H13" i="86"/>
  <c r="D13" i="86"/>
  <c r="W12" i="86"/>
  <c r="V12" i="86"/>
  <c r="X12" i="86" s="1"/>
  <c r="S12" i="86"/>
  <c r="R12" i="86"/>
  <c r="R30" i="86" s="1"/>
  <c r="R32" i="86" s="1"/>
  <c r="N12" i="86"/>
  <c r="H12" i="86"/>
  <c r="D12" i="86"/>
  <c r="D30" i="86" s="1"/>
  <c r="X16" i="86" l="1"/>
  <c r="N52" i="86"/>
  <c r="S52" i="86" s="1"/>
  <c r="S40" i="86"/>
  <c r="W30" i="86"/>
  <c r="D32" i="86"/>
  <c r="X25" i="86"/>
  <c r="E53" i="86"/>
  <c r="V53" i="86" s="1"/>
  <c r="V32" i="86"/>
  <c r="X38" i="86"/>
  <c r="J53" i="86"/>
  <c r="X21" i="86"/>
  <c r="X22" i="86"/>
  <c r="X24" i="86"/>
  <c r="F53" i="86"/>
  <c r="X35" i="86"/>
  <c r="X19" i="86"/>
  <c r="X37" i="86"/>
  <c r="R52" i="86"/>
  <c r="R53" i="86" s="1"/>
  <c r="V52" i="86"/>
  <c r="N15" i="86"/>
  <c r="S15" i="86" s="1"/>
  <c r="K30" i="86"/>
  <c r="K32" i="86" s="1"/>
  <c r="K53" i="86" s="1"/>
  <c r="S35" i="86"/>
  <c r="D40" i="86"/>
  <c r="V30" i="86"/>
  <c r="X30" i="86" s="1"/>
  <c r="N30" i="86" l="1"/>
  <c r="H54" i="86"/>
  <c r="W32" i="86"/>
  <c r="X32" i="86" s="1"/>
  <c r="D52" i="86"/>
  <c r="W52" i="86" s="1"/>
  <c r="X52" i="86" s="1"/>
  <c r="W40" i="86"/>
  <c r="X40" i="86" s="1"/>
  <c r="D53" i="86" l="1"/>
  <c r="W53" i="86" s="1"/>
  <c r="X53" i="86" s="1"/>
  <c r="N32" i="86"/>
  <c r="S30" i="86"/>
  <c r="N53" i="86" l="1"/>
  <c r="S32" i="86"/>
  <c r="S53" i="86" l="1"/>
  <c r="R54" i="86"/>
  <c r="E29" i="47" l="1"/>
  <c r="E28" i="47"/>
  <c r="E27" i="47"/>
  <c r="E26" i="47"/>
  <c r="D23" i="47"/>
  <c r="C23" i="47"/>
  <c r="E22" i="47"/>
  <c r="E21" i="47"/>
  <c r="D20" i="47"/>
  <c r="C20" i="47"/>
  <c r="E19" i="47"/>
  <c r="E18" i="47"/>
  <c r="D16" i="47"/>
  <c r="C16" i="47"/>
  <c r="E15" i="47"/>
  <c r="E14" i="47"/>
  <c r="D13" i="47"/>
  <c r="C13" i="47"/>
  <c r="E12" i="47"/>
  <c r="E11" i="47"/>
  <c r="E16" i="47" l="1"/>
  <c r="E23" i="47"/>
  <c r="E20" i="47"/>
  <c r="E13" i="47"/>
  <c r="C17" i="47"/>
  <c r="D24" i="47"/>
  <c r="C24" i="47"/>
  <c r="D17" i="47"/>
  <c r="E24" i="47" l="1"/>
  <c r="D25" i="47"/>
  <c r="E17" i="47"/>
  <c r="C25" i="47"/>
  <c r="E25" i="47" l="1"/>
  <c r="H31" i="52" l="1"/>
  <c r="H33" i="52" l="1"/>
  <c r="D20" i="52" l="1"/>
  <c r="D33" i="52" s="1"/>
  <c r="E20" i="52"/>
  <c r="H34" i="52"/>
  <c r="E33" i="52" l="1"/>
  <c r="F20" i="52" l="1"/>
  <c r="F33" i="52" l="1"/>
</calcChain>
</file>

<file path=xl/sharedStrings.xml><?xml version="1.0" encoding="utf-8"?>
<sst xmlns="http://schemas.openxmlformats.org/spreadsheetml/2006/main" count="177" uniqueCount="152">
  <si>
    <t>Oktatási ágazat kiadásai</t>
  </si>
  <si>
    <t>Szociális ágazat kiadásai</t>
  </si>
  <si>
    <t>Egészségügyi ágazat kiadásai</t>
  </si>
  <si>
    <t>Sport ágazat kiadásai</t>
  </si>
  <si>
    <t>Megnevezés</t>
  </si>
  <si>
    <t>Költségvetési szervek beruházásai és felújításai</t>
  </si>
  <si>
    <t>2.</t>
  </si>
  <si>
    <t>Polgármesteri Hivatal</t>
  </si>
  <si>
    <t>Munkáltatói kölcsön</t>
  </si>
  <si>
    <t>Finanszírozási műveletek</t>
  </si>
  <si>
    <t>összesen</t>
  </si>
  <si>
    <t>mód.ei.</t>
  </si>
  <si>
    <t>teljesítés</t>
  </si>
  <si>
    <t>Szombathelyi Köznevelési GAMESZ</t>
  </si>
  <si>
    <t>Lakásalap</t>
  </si>
  <si>
    <t>1.</t>
  </si>
  <si>
    <t>4.</t>
  </si>
  <si>
    <t>Vagyongazdálkodás</t>
  </si>
  <si>
    <t>5.</t>
  </si>
  <si>
    <t>6.</t>
  </si>
  <si>
    <t>Beruházások</t>
  </si>
  <si>
    <t>Fejlesztési céltartalék</t>
  </si>
  <si>
    <t>eredeti ei.</t>
  </si>
  <si>
    <t>Mesebolt Bábszínház</t>
  </si>
  <si>
    <t>Összesen</t>
  </si>
  <si>
    <t>I-XII.hó</t>
  </si>
  <si>
    <t>MARADVÁNYKIMUTATÁS</t>
  </si>
  <si>
    <t>Intézmények</t>
  </si>
  <si>
    <t>Önkormányzat</t>
  </si>
  <si>
    <t>01        Alaptevékenység költségvetési bevételei</t>
  </si>
  <si>
    <t>02        Alaptevékenység költségvetési kiadásai</t>
  </si>
  <si>
    <t>I          Alaptevékenység költségvetési egyenlege (=01-02)</t>
  </si>
  <si>
    <t>03        Alaptevékenység finanszírozási bevételei</t>
  </si>
  <si>
    <t>04        Alaptevékenység finanszírozási kiadásai</t>
  </si>
  <si>
    <t>II         Alaptevékenység finanszírozási egyenlege (=03-04)</t>
  </si>
  <si>
    <t>A)        Alaptevékenység maradványa (=±I±II)</t>
  </si>
  <si>
    <t>05        Vállalkozási tevékenység költségvetési bevételei</t>
  </si>
  <si>
    <t>06        Vállalkozási tevékenység költségvetési kiadásai</t>
  </si>
  <si>
    <t>III        Vállalkozási tevékenység költségvetési egyenlege (=05-06)</t>
  </si>
  <si>
    <t>07        Vállalkozási tevékenység finanszírozási bevételei</t>
  </si>
  <si>
    <t>08        Vállalkozási tevékenység finanszírozási kiadásai</t>
  </si>
  <si>
    <t>IV        Vállalkozási tevékenység finanszírozási egyenlege (=07-08)</t>
  </si>
  <si>
    <t>B)        Vállalkozási tevékenység maradványa (=±III±IV)</t>
  </si>
  <si>
    <t>C)        Összes maradvány (=A+B)</t>
  </si>
  <si>
    <t>D)        Alaptevékenység kötelezettségvállalással terhelt maradványa</t>
  </si>
  <si>
    <t>E)        Alaptevékenység szabad maradványa (=A-D)</t>
  </si>
  <si>
    <t>F)        Vállalkozási tevékenységet terhelő befizetési kötelezettség (=B*0,1)</t>
  </si>
  <si>
    <t>G)        Vállalkozási tevékenység felhasználható maradványa (=B-F)</t>
  </si>
  <si>
    <t>maradvány</t>
  </si>
  <si>
    <t>teljesítése és jóváhagyásra javasolt maradványa</t>
  </si>
  <si>
    <t>ezer Ft</t>
  </si>
  <si>
    <t>Jóváhagyásra</t>
  </si>
  <si>
    <t>Ágazati kiadások intézmények nélkül</t>
  </si>
  <si>
    <t>Kulturális kiadások,média</t>
  </si>
  <si>
    <t>Gyermek és Ifjuságvédelem kiadásai</t>
  </si>
  <si>
    <t>Egyéb más ágazathoz nem sorolható int.és felad.</t>
  </si>
  <si>
    <t>Kommunális városüzemeltetési kiadások</t>
  </si>
  <si>
    <t>Út-híd fenntartás, felújítás kiadásai</t>
  </si>
  <si>
    <t>Tartalék</t>
  </si>
  <si>
    <t xml:space="preserve">Intézmények működési kiadásai </t>
  </si>
  <si>
    <r>
      <t>Intézmények</t>
    </r>
    <r>
      <rPr>
        <i/>
        <sz val="12"/>
        <rFont val="Arial CE"/>
        <family val="2"/>
        <charset val="238"/>
      </rPr>
      <t xml:space="preserve">  -önkormányzati támogatása</t>
    </r>
  </si>
  <si>
    <t xml:space="preserve">                       - saját bevétele terhére kiadás</t>
  </si>
  <si>
    <t xml:space="preserve"> Működési kiadások mindösszesen</t>
  </si>
  <si>
    <t>Pénzeszköz átadás</t>
  </si>
  <si>
    <t xml:space="preserve">Intézmények fejlesztési kiadásai </t>
  </si>
  <si>
    <t>Fejlesztési kiadások összesen</t>
  </si>
  <si>
    <t>KIADÁSOK MINDÖSSZESEN</t>
  </si>
  <si>
    <t>Kötelezettség mindösszesen</t>
  </si>
  <si>
    <t>Szombathely Megyei Jogú Város Önkormányzata kiadásai</t>
  </si>
  <si>
    <t>2019.évi</t>
  </si>
  <si>
    <t>Szombathely Megyei Jogú Város Önkormányzata és intézményei 2019. évi maradványkimutatása</t>
  </si>
  <si>
    <t>támogatás</t>
  </si>
  <si>
    <t>Szombathely Megyei Jogú Város Önkormányzata Intézményei</t>
  </si>
  <si>
    <t>2019. évi maradványának elszámolása</t>
  </si>
  <si>
    <t>Jóváhagyásra kerülő 2019. évi maradvány elszámolása</t>
  </si>
  <si>
    <t>2019. évi beszámoló</t>
  </si>
  <si>
    <t>Kiutalatlan</t>
  </si>
  <si>
    <t xml:space="preserve">Összes </t>
  </si>
  <si>
    <t>Kötelezettségvállalással</t>
  </si>
  <si>
    <t>Szabad</t>
  </si>
  <si>
    <t>ELVONÁS</t>
  </si>
  <si>
    <t>Személyi</t>
  </si>
  <si>
    <t>Munkaadót</t>
  </si>
  <si>
    <t xml:space="preserve">Dologi </t>
  </si>
  <si>
    <t>Ellátottak</t>
  </si>
  <si>
    <t>Egyéb</t>
  </si>
  <si>
    <t>Felhalmozási</t>
  </si>
  <si>
    <t>07. űrlap szerinti</t>
  </si>
  <si>
    <t>irányító szervi</t>
  </si>
  <si>
    <t xml:space="preserve">terhelt </t>
  </si>
  <si>
    <t>kerülő</t>
  </si>
  <si>
    <t>juttatások</t>
  </si>
  <si>
    <t xml:space="preserve">terhelő </t>
  </si>
  <si>
    <t>kiadások</t>
  </si>
  <si>
    <t xml:space="preserve">pénzbeli </t>
  </si>
  <si>
    <t>működési</t>
  </si>
  <si>
    <t xml:space="preserve">(Indokolt feladatokkal, </t>
  </si>
  <si>
    <t>járulékok</t>
  </si>
  <si>
    <t>juttatásai</t>
  </si>
  <si>
    <t xml:space="preserve">célú </t>
  </si>
  <si>
    <t xml:space="preserve">működési </t>
  </si>
  <si>
    <t>felhalmozási</t>
  </si>
  <si>
    <t>(Ávr.150.§. alapján)</t>
  </si>
  <si>
    <t>közgyűlési és bizottsági</t>
  </si>
  <si>
    <t>kötelezettség</t>
  </si>
  <si>
    <t xml:space="preserve"> Beruházások</t>
  </si>
  <si>
    <t>Felújítások</t>
  </si>
  <si>
    <t xml:space="preserve">Egyéb </t>
  </si>
  <si>
    <t>határozatok alapján)</t>
  </si>
  <si>
    <t xml:space="preserve"> felhalmozási </t>
  </si>
  <si>
    <t>3.=1.+2.</t>
  </si>
  <si>
    <t>7.=4.+5.</t>
  </si>
  <si>
    <t>célú kiadások</t>
  </si>
  <si>
    <t xml:space="preserve">Ó v o d á k </t>
  </si>
  <si>
    <t>Aréna Óvoda</t>
  </si>
  <si>
    <t>Barátság Óvoda</t>
  </si>
  <si>
    <t>Kőrösi Csoma Sándor Utcai Óvoda</t>
  </si>
  <si>
    <t>Maros  Óvoda</t>
  </si>
  <si>
    <t>Vadvirág Óvoda</t>
  </si>
  <si>
    <t>Margaréta Óvoda</t>
  </si>
  <si>
    <t>Napsugár Óvoda</t>
  </si>
  <si>
    <t>Szűrcsapó Óvoda</t>
  </si>
  <si>
    <t>Benczur Gyula Utcai  Óvoda</t>
  </si>
  <si>
    <t>Óvodák  összesen:</t>
  </si>
  <si>
    <t xml:space="preserve">Oktatási Intézmények összesen: </t>
  </si>
  <si>
    <t>Nem oktatási intézmények:</t>
  </si>
  <si>
    <t>Kulturális intézmények</t>
  </si>
  <si>
    <t>Savaria Szimfonikus Zenekar</t>
  </si>
  <si>
    <t>Berzsenyi Dániel Könyvtár</t>
  </si>
  <si>
    <t>Savaria Múzeum</t>
  </si>
  <si>
    <t xml:space="preserve">Összesen:                                       </t>
  </si>
  <si>
    <t>Egyéb intézmények</t>
  </si>
  <si>
    <t>Egészségügyi intézmények</t>
  </si>
  <si>
    <t>Szociális intézmények</t>
  </si>
  <si>
    <t>Pálos Károly Szociális Szolgáltató Központ és Gyermekjóléti Szolgálat</t>
  </si>
  <si>
    <t>Közterület-Felügyelet</t>
  </si>
  <si>
    <t>MINDÖSSZESEN</t>
  </si>
  <si>
    <t xml:space="preserve">Pipitér Óvoda </t>
  </si>
  <si>
    <t>Hétszínvirág  Óvoda</t>
  </si>
  <si>
    <t xml:space="preserve">Szivárvány Óvoda </t>
  </si>
  <si>
    <t>Donászy Magda Óvoda</t>
  </si>
  <si>
    <t>Mesevár  Óvoda</t>
  </si>
  <si>
    <t>Játéksziget  Óvoda</t>
  </si>
  <si>
    <t xml:space="preserve">Gazdag Erzsi Óvoda </t>
  </si>
  <si>
    <t>Mocorgó Óvoda</t>
  </si>
  <si>
    <t>Weöres Sándor Óvoda</t>
  </si>
  <si>
    <t>Agora Szombathelyi Kulturális   Központ</t>
  </si>
  <si>
    <t>Szombathelyi Egészségügyi és Kulturális  GESZ</t>
  </si>
  <si>
    <t>Gyermekvédelmi intézmény</t>
  </si>
  <si>
    <t>Szombathelyi Egyesitett Bölcsődei Intézmény</t>
  </si>
  <si>
    <t>Szombathelyi Városi Vásárcsarnok</t>
  </si>
  <si>
    <t>javasolt maradvány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</si>
</sst>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6" x14ac:knownFonts="1">
    <font>
      <sz val="8"/>
      <name val="Times New Roman CE"/>
      <charset val="238"/>
    </font>
    <font>
      <sz val="11"/>
      <color theme="1"/>
      <name val="Calibri"/>
      <family val="2"/>
      <charset val="238"/>
      <scheme val="minor"/>
    </font>
    <font>
      <sz val="8"/>
      <name val="Times New Roman CE"/>
      <charset val="238"/>
    </font>
    <font>
      <sz val="10"/>
      <name val="Arial CE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i/>
      <sz val="12"/>
      <name val="Arial CE"/>
      <family val="2"/>
      <charset val="238"/>
    </font>
    <font>
      <sz val="12"/>
      <name val="Arial"/>
      <family val="2"/>
    </font>
    <font>
      <sz val="12"/>
      <name val="Arial CE"/>
      <charset val="238"/>
    </font>
    <font>
      <b/>
      <sz val="12"/>
      <name val="Arial"/>
      <family val="2"/>
      <charset val="238"/>
    </font>
    <font>
      <b/>
      <sz val="14"/>
      <name val="Arial CE"/>
      <family val="2"/>
      <charset val="238"/>
    </font>
    <font>
      <b/>
      <sz val="12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19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2"/>
      <name val="Arial"/>
      <family val="2"/>
      <charset val="238"/>
    </font>
    <font>
      <b/>
      <i/>
      <sz val="12"/>
      <name val="Arial CE"/>
      <charset val="238"/>
    </font>
    <font>
      <sz val="12"/>
      <color indexed="8"/>
      <name val="garamond"/>
      <family val="2"/>
      <charset val="238"/>
    </font>
    <font>
      <sz val="12"/>
      <color indexed="9"/>
      <name val="garamond"/>
      <family val="2"/>
      <charset val="238"/>
    </font>
    <font>
      <sz val="12"/>
      <color indexed="20"/>
      <name val="garamond"/>
      <family val="2"/>
      <charset val="238"/>
    </font>
    <font>
      <b/>
      <sz val="12"/>
      <color indexed="52"/>
      <name val="garamond"/>
      <family val="2"/>
      <charset val="238"/>
    </font>
    <font>
      <b/>
      <sz val="12"/>
      <color indexed="9"/>
      <name val="garamond"/>
      <family val="2"/>
      <charset val="238"/>
    </font>
    <font>
      <i/>
      <sz val="12"/>
      <color indexed="23"/>
      <name val="garamond"/>
      <family val="2"/>
      <charset val="238"/>
    </font>
    <font>
      <sz val="12"/>
      <color indexed="17"/>
      <name val="garamond"/>
      <family val="2"/>
      <charset val="238"/>
    </font>
    <font>
      <b/>
      <sz val="15"/>
      <color indexed="56"/>
      <name val="garamond"/>
      <family val="2"/>
      <charset val="238"/>
    </font>
    <font>
      <b/>
      <sz val="13"/>
      <color indexed="56"/>
      <name val="garamond"/>
      <family val="2"/>
      <charset val="238"/>
    </font>
    <font>
      <b/>
      <sz val="11"/>
      <color indexed="56"/>
      <name val="garamond"/>
      <family val="2"/>
      <charset val="238"/>
    </font>
    <font>
      <sz val="12"/>
      <color indexed="62"/>
      <name val="garamond"/>
      <family val="2"/>
      <charset val="238"/>
    </font>
    <font>
      <sz val="12"/>
      <color indexed="52"/>
      <name val="garamond"/>
      <family val="2"/>
      <charset val="238"/>
    </font>
    <font>
      <sz val="12"/>
      <color indexed="60"/>
      <name val="garamond"/>
      <family val="2"/>
      <charset val="238"/>
    </font>
    <font>
      <b/>
      <sz val="12"/>
      <color indexed="63"/>
      <name val="garamond"/>
      <family val="2"/>
      <charset val="238"/>
    </font>
    <font>
      <b/>
      <sz val="18"/>
      <color indexed="56"/>
      <name val="Cambria"/>
      <family val="2"/>
      <charset val="238"/>
    </font>
    <font>
      <b/>
      <sz val="12"/>
      <color indexed="8"/>
      <name val="garamond"/>
      <family val="2"/>
      <charset val="238"/>
    </font>
    <font>
      <sz val="12"/>
      <color indexed="10"/>
      <name val="garamond"/>
      <family val="2"/>
      <charset val="238"/>
    </font>
    <font>
      <i/>
      <sz val="12"/>
      <name val="Arial CE"/>
      <family val="2"/>
      <charset val="238"/>
    </font>
    <font>
      <sz val="11"/>
      <color indexed="8"/>
      <name val="Calibri"/>
      <family val="2"/>
    </font>
    <font>
      <sz val="10"/>
      <name val="MS Sans Serif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charset val="238"/>
    </font>
    <font>
      <u/>
      <sz val="12"/>
      <name val="Arial CE"/>
      <family val="2"/>
      <charset val="238"/>
    </font>
    <font>
      <sz val="12"/>
      <name val="Times New Roman CE"/>
      <charset val="238"/>
    </font>
    <font>
      <b/>
      <sz val="12"/>
      <color indexed="8"/>
      <name val="Arial"/>
      <family val="2"/>
    </font>
    <font>
      <sz val="14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4"/>
      <color indexed="8"/>
      <name val="Arial"/>
      <family val="2"/>
    </font>
    <font>
      <b/>
      <u/>
      <sz val="14"/>
      <name val="Arial"/>
      <family val="2"/>
    </font>
    <font>
      <b/>
      <i/>
      <sz val="12"/>
      <name val="Arial"/>
      <family val="2"/>
    </font>
    <font>
      <b/>
      <i/>
      <sz val="14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51"/>
      </patternFill>
    </fill>
    <fill>
      <patternFill patternType="solid">
        <fgColor indexed="54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47"/>
        <bgColor indexed="64"/>
      </patternFill>
    </fill>
  </fills>
  <borders count="7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96">
    <xf numFmtId="0" fontId="0" fillId="0" borderId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6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8" borderId="0" applyNumberFormat="0" applyBorder="0" applyAlignment="0" applyProtection="0"/>
    <xf numFmtId="0" fontId="30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5" borderId="0" applyNumberFormat="0" applyBorder="0" applyAlignment="0" applyProtection="0"/>
    <xf numFmtId="0" fontId="12" fillId="15" borderId="0" applyNumberFormat="0" applyBorder="0" applyAlignment="0" applyProtection="0"/>
    <xf numFmtId="0" fontId="12" fillId="10" borderId="0" applyNumberFormat="0" applyBorder="0" applyAlignment="0" applyProtection="0"/>
    <xf numFmtId="0" fontId="12" fillId="8" borderId="0" applyNumberFormat="0" applyBorder="0" applyAlignment="0" applyProtection="0"/>
    <xf numFmtId="0" fontId="12" fillId="6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16" borderId="0" applyNumberFormat="0" applyBorder="0" applyAlignment="0" applyProtection="0"/>
    <xf numFmtId="0" fontId="30" fillId="12" borderId="0" applyNumberFormat="0" applyBorder="0" applyAlignment="0" applyProtection="0"/>
    <xf numFmtId="0" fontId="30" fillId="4" borderId="0" applyNumberFormat="0" applyBorder="0" applyAlignment="0" applyProtection="0"/>
    <xf numFmtId="0" fontId="30" fillId="13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8" borderId="0" applyNumberFormat="0" applyBorder="0" applyAlignment="0" applyProtection="0"/>
    <xf numFmtId="0" fontId="13" fillId="5" borderId="0" applyNumberFormat="0" applyBorder="0" applyAlignment="0" applyProtection="0"/>
    <xf numFmtId="0" fontId="31" fillId="19" borderId="0" applyNumberFormat="0" applyBorder="0" applyAlignment="0" applyProtection="0"/>
    <xf numFmtId="0" fontId="31" fillId="5" borderId="0" applyNumberFormat="0" applyBorder="0" applyAlignment="0" applyProtection="0"/>
    <xf numFmtId="0" fontId="31" fillId="16" borderId="0" applyNumberFormat="0" applyBorder="0" applyAlignment="0" applyProtection="0"/>
    <xf numFmtId="0" fontId="31" fillId="20" borderId="0" applyNumberFormat="0" applyBorder="0" applyAlignment="0" applyProtection="0"/>
    <xf numFmtId="0" fontId="31" fillId="17" borderId="0" applyNumberFormat="0" applyBorder="0" applyAlignment="0" applyProtection="0"/>
    <xf numFmtId="0" fontId="3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18" borderId="0" applyNumberFormat="0" applyBorder="0" applyAlignment="0" applyProtection="0"/>
    <xf numFmtId="0" fontId="31" fillId="23" borderId="0" applyNumberFormat="0" applyBorder="0" applyAlignment="0" applyProtection="0"/>
    <xf numFmtId="0" fontId="31" fillId="20" borderId="0" applyNumberFormat="0" applyBorder="0" applyAlignment="0" applyProtection="0"/>
    <xf numFmtId="0" fontId="31" fillId="17" borderId="0" applyNumberFormat="0" applyBorder="0" applyAlignment="0" applyProtection="0"/>
    <xf numFmtId="0" fontId="31" fillId="3" borderId="0" applyNumberFormat="0" applyBorder="0" applyAlignment="0" applyProtection="0"/>
    <xf numFmtId="0" fontId="32" fillId="10" borderId="0" applyNumberFormat="0" applyBorder="0" applyAlignment="0" applyProtection="0"/>
    <xf numFmtId="0" fontId="14" fillId="15" borderId="1" applyNumberFormat="0" applyAlignment="0" applyProtection="0"/>
    <xf numFmtId="0" fontId="33" fillId="24" borderId="1" applyNumberFormat="0" applyAlignment="0" applyProtection="0"/>
    <xf numFmtId="0" fontId="34" fillId="25" borderId="2" applyNumberFormat="0" applyAlignment="0" applyProtection="0"/>
    <xf numFmtId="0" fontId="15" fillId="0" borderId="0" applyNumberFormat="0" applyFill="0" applyBorder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25" borderId="2" applyNumberFormat="0" applyAlignment="0" applyProtection="0"/>
    <xf numFmtId="0" fontId="35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6" fillId="11" borderId="0" applyNumberFormat="0" applyBorder="0" applyAlignment="0" applyProtection="0"/>
    <xf numFmtId="0" fontId="37" fillId="0" borderId="6" applyNumberFormat="0" applyFill="0" applyAlignment="0" applyProtection="0"/>
    <xf numFmtId="0" fontId="38" fillId="0" borderId="7" applyNumberFormat="0" applyFill="0" applyAlignment="0" applyProtection="0"/>
    <xf numFmtId="0" fontId="39" fillId="0" borderId="8" applyNumberFormat="0" applyFill="0" applyAlignment="0" applyProtection="0"/>
    <xf numFmtId="0" fontId="3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40" fillId="7" borderId="1" applyNumberFormat="0" applyAlignment="0" applyProtection="0"/>
    <xf numFmtId="0" fontId="2" fillId="6" borderId="10" applyNumberFormat="0" applyFont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21" fillId="8" borderId="0" applyNumberFormat="0" applyBorder="0" applyAlignment="0" applyProtection="0"/>
    <xf numFmtId="0" fontId="22" fillId="26" borderId="11" applyNumberFormat="0" applyAlignment="0" applyProtection="0"/>
    <xf numFmtId="0" fontId="41" fillId="0" borderId="12" applyNumberFormat="0" applyFill="0" applyAlignment="0" applyProtection="0"/>
    <xf numFmtId="0" fontId="23" fillId="0" borderId="0" applyNumberFormat="0" applyFill="0" applyBorder="0" applyAlignment="0" applyProtection="0"/>
    <xf numFmtId="0" fontId="42" fillId="15" borderId="0" applyNumberFormat="0" applyBorder="0" applyAlignment="0" applyProtection="0"/>
    <xf numFmtId="0" fontId="48" fillId="0" borderId="0"/>
    <xf numFmtId="0" fontId="8" fillId="0" borderId="0"/>
    <xf numFmtId="0" fontId="3" fillId="0" borderId="0"/>
    <xf numFmtId="0" fontId="30" fillId="6" borderId="10" applyNumberFormat="0" applyFont="0" applyAlignment="0" applyProtection="0"/>
    <xf numFmtId="0" fontId="43" fillId="24" borderId="11" applyNumberFormat="0" applyAlignment="0" applyProtection="0"/>
    <xf numFmtId="0" fontId="24" fillId="0" borderId="13" applyNumberFormat="0" applyFill="0" applyAlignment="0" applyProtection="0"/>
    <xf numFmtId="0" fontId="25" fillId="12" borderId="0" applyNumberFormat="0" applyBorder="0" applyAlignment="0" applyProtection="0"/>
    <xf numFmtId="0" fontId="26" fillId="15" borderId="0" applyNumberFormat="0" applyBorder="0" applyAlignment="0" applyProtection="0"/>
    <xf numFmtId="0" fontId="27" fillId="26" borderId="1" applyNumberFormat="0" applyAlignment="0" applyProtection="0"/>
    <xf numFmtId="0" fontId="44" fillId="0" borderId="0" applyNumberFormat="0" applyFill="0" applyBorder="0" applyAlignment="0" applyProtection="0"/>
    <xf numFmtId="0" fontId="45" fillId="0" borderId="14" applyNumberFormat="0" applyFill="0" applyAlignment="0" applyProtection="0"/>
    <xf numFmtId="0" fontId="46" fillId="0" borderId="0" applyNumberFormat="0" applyFill="0" applyBorder="0" applyAlignment="0" applyProtection="0"/>
    <xf numFmtId="0" fontId="49" fillId="0" borderId="0"/>
    <xf numFmtId="0" fontId="52" fillId="0" borderId="0"/>
    <xf numFmtId="0" fontId="51" fillId="0" borderId="0"/>
    <xf numFmtId="0" fontId="2" fillId="0" borderId="0"/>
    <xf numFmtId="0" fontId="54" fillId="0" borderId="0"/>
    <xf numFmtId="0" fontId="57" fillId="0" borderId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0" fontId="54" fillId="0" borderId="0"/>
  </cellStyleXfs>
  <cellXfs count="226">
    <xf numFmtId="0" fontId="0" fillId="0" borderId="0" xfId="0"/>
    <xf numFmtId="0" fontId="28" fillId="0" borderId="0" xfId="86" applyFont="1"/>
    <xf numFmtId="3" fontId="28" fillId="0" borderId="0" xfId="86" applyNumberFormat="1" applyFont="1"/>
    <xf numFmtId="0" fontId="28" fillId="0" borderId="47" xfId="86" applyFont="1" applyBorder="1" applyAlignment="1">
      <alignment vertical="top" wrapText="1"/>
    </xf>
    <xf numFmtId="0" fontId="28" fillId="0" borderId="60" xfId="86" applyFont="1" applyBorder="1" applyAlignment="1">
      <alignment horizontal="center" vertical="top" wrapText="1"/>
    </xf>
    <xf numFmtId="3" fontId="28" fillId="0" borderId="37" xfId="86" applyNumberFormat="1" applyFont="1" applyBorder="1" applyAlignment="1">
      <alignment horizontal="center" vertical="top" wrapText="1"/>
    </xf>
    <xf numFmtId="0" fontId="28" fillId="0" borderId="37" xfId="86" applyFont="1" applyBorder="1"/>
    <xf numFmtId="0" fontId="28" fillId="0" borderId="62" xfId="86" applyFont="1" applyBorder="1"/>
    <xf numFmtId="0" fontId="28" fillId="0" borderId="25" xfId="86" applyFont="1" applyBorder="1" applyAlignment="1">
      <alignment horizontal="center" vertical="top" wrapText="1"/>
    </xf>
    <xf numFmtId="0" fontId="9" fillId="0" borderId="0" xfId="86" applyFont="1" applyAlignment="1">
      <alignment horizontal="center" vertical="center" wrapText="1"/>
    </xf>
    <xf numFmtId="3" fontId="9" fillId="0" borderId="15" xfId="86" applyNumberFormat="1" applyFont="1" applyBorder="1" applyAlignment="1">
      <alignment horizontal="center" vertical="center" wrapText="1"/>
    </xf>
    <xf numFmtId="0" fontId="9" fillId="0" borderId="15" xfId="86" applyFont="1" applyBorder="1" applyAlignment="1">
      <alignment horizontal="center" vertical="center" wrapText="1"/>
    </xf>
    <xf numFmtId="0" fontId="9" fillId="0" borderId="27" xfId="86" applyFont="1" applyBorder="1" applyAlignment="1">
      <alignment horizontal="center" vertical="center" wrapText="1"/>
    </xf>
    <xf numFmtId="0" fontId="28" fillId="0" borderId="63" xfId="86" applyFont="1" applyBorder="1" applyAlignment="1">
      <alignment horizontal="center" vertical="top" wrapText="1"/>
    </xf>
    <xf numFmtId="0" fontId="28" fillId="0" borderId="53" xfId="86" applyFont="1" applyBorder="1" applyAlignment="1">
      <alignment horizontal="center" vertical="top" wrapText="1"/>
    </xf>
    <xf numFmtId="3" fontId="28" fillId="0" borderId="58" xfId="86" applyNumberFormat="1" applyFont="1" applyBorder="1" applyAlignment="1">
      <alignment horizontal="center" vertical="top" wrapText="1"/>
    </xf>
    <xf numFmtId="0" fontId="28" fillId="0" borderId="58" xfId="86" applyFont="1" applyBorder="1" applyAlignment="1">
      <alignment horizontal="center" vertical="top" wrapText="1"/>
    </xf>
    <xf numFmtId="0" fontId="28" fillId="0" borderId="64" xfId="86" applyFont="1" applyBorder="1" applyAlignment="1">
      <alignment horizontal="center" vertical="top" wrapText="1"/>
    </xf>
    <xf numFmtId="0" fontId="28" fillId="0" borderId="47" xfId="86" applyFont="1" applyBorder="1" applyAlignment="1">
      <alignment horizontal="center" vertical="center" wrapText="1"/>
    </xf>
    <xf numFmtId="0" fontId="28" fillId="0" borderId="60" xfId="86" applyFont="1" applyBorder="1" applyAlignment="1">
      <alignment horizontal="left" vertical="center" wrapText="1"/>
    </xf>
    <xf numFmtId="3" fontId="28" fillId="0" borderId="37" xfId="86" applyNumberFormat="1" applyFont="1" applyBorder="1" applyAlignment="1">
      <alignment vertical="center" wrapText="1"/>
    </xf>
    <xf numFmtId="3" fontId="28" fillId="0" borderId="62" xfId="86" applyNumberFormat="1" applyFont="1" applyBorder="1" applyAlignment="1">
      <alignment vertical="center" wrapText="1"/>
    </xf>
    <xf numFmtId="0" fontId="28" fillId="0" borderId="25" xfId="86" applyFont="1" applyBorder="1" applyAlignment="1">
      <alignment horizontal="center" vertical="center" wrapText="1"/>
    </xf>
    <xf numFmtId="0" fontId="28" fillId="0" borderId="0" xfId="86" applyFont="1" applyAlignment="1">
      <alignment horizontal="left" vertical="center" wrapText="1"/>
    </xf>
    <xf numFmtId="3" fontId="28" fillId="0" borderId="15" xfId="86" applyNumberFormat="1" applyFont="1" applyBorder="1" applyAlignment="1">
      <alignment vertical="center" wrapText="1"/>
    </xf>
    <xf numFmtId="3" fontId="28" fillId="0" borderId="27" xfId="86" applyNumberFormat="1" applyFont="1" applyBorder="1" applyAlignment="1">
      <alignment vertical="center" wrapText="1"/>
    </xf>
    <xf numFmtId="0" fontId="9" fillId="0" borderId="25" xfId="86" applyFont="1" applyBorder="1" applyAlignment="1">
      <alignment horizontal="center" vertical="center" wrapText="1"/>
    </xf>
    <xf numFmtId="0" fontId="9" fillId="0" borderId="0" xfId="86" applyFont="1" applyAlignment="1">
      <alignment horizontal="left" vertical="center" wrapText="1"/>
    </xf>
    <xf numFmtId="3" fontId="9" fillId="0" borderId="15" xfId="86" applyNumberFormat="1" applyFont="1" applyBorder="1" applyAlignment="1">
      <alignment vertical="center" wrapText="1"/>
    </xf>
    <xf numFmtId="3" fontId="9" fillId="0" borderId="27" xfId="86" applyNumberFormat="1" applyFont="1" applyBorder="1" applyAlignment="1">
      <alignment vertical="center" wrapText="1"/>
    </xf>
    <xf numFmtId="3" fontId="9" fillId="0" borderId="58" xfId="86" applyNumberFormat="1" applyFont="1" applyBorder="1" applyAlignment="1">
      <alignment vertical="center" wrapText="1"/>
    </xf>
    <xf numFmtId="0" fontId="9" fillId="0" borderId="31" xfId="86" applyFont="1" applyBorder="1" applyAlignment="1">
      <alignment horizontal="center" vertical="center" wrapText="1"/>
    </xf>
    <xf numFmtId="0" fontId="9" fillId="0" borderId="22" xfId="86" applyFont="1" applyBorder="1" applyAlignment="1">
      <alignment horizontal="left" vertical="center" wrapText="1"/>
    </xf>
    <xf numFmtId="3" fontId="9" fillId="0" borderId="30" xfId="86" applyNumberFormat="1" applyFont="1" applyBorder="1" applyAlignment="1">
      <alignment vertical="center" wrapText="1"/>
    </xf>
    <xf numFmtId="3" fontId="9" fillId="0" borderId="50" xfId="86" applyNumberFormat="1" applyFont="1" applyBorder="1" applyAlignment="1">
      <alignment vertical="center" wrapText="1"/>
    </xf>
    <xf numFmtId="0" fontId="9" fillId="0" borderId="63" xfId="86" applyFont="1" applyBorder="1" applyAlignment="1">
      <alignment horizontal="center" vertical="center" wrapText="1"/>
    </xf>
    <xf numFmtId="0" fontId="9" fillId="0" borderId="53" xfId="86" applyFont="1" applyBorder="1" applyAlignment="1">
      <alignment horizontal="left" vertical="center" wrapText="1"/>
    </xf>
    <xf numFmtId="3" fontId="9" fillId="0" borderId="64" xfId="86" applyNumberFormat="1" applyFont="1" applyBorder="1" applyAlignment="1">
      <alignment vertical="center" wrapText="1"/>
    </xf>
    <xf numFmtId="3" fontId="5" fillId="0" borderId="0" xfId="89" applyNumberFormat="1" applyFont="1"/>
    <xf numFmtId="3" fontId="5" fillId="0" borderId="0" xfId="89" applyNumberFormat="1" applyFont="1" applyAlignment="1">
      <alignment horizontal="right"/>
    </xf>
    <xf numFmtId="3" fontId="4" fillId="0" borderId="0" xfId="89" applyNumberFormat="1" applyFont="1" applyAlignment="1">
      <alignment horizontal="right"/>
    </xf>
    <xf numFmtId="3" fontId="4" fillId="0" borderId="48" xfId="89" applyNumberFormat="1" applyFont="1" applyBorder="1" applyAlignment="1">
      <alignment horizontal="left"/>
    </xf>
    <xf numFmtId="3" fontId="5" fillId="0" borderId="19" xfId="89" applyNumberFormat="1" applyFont="1" applyBorder="1"/>
    <xf numFmtId="3" fontId="4" fillId="0" borderId="16" xfId="89" applyNumberFormat="1" applyFont="1" applyBorder="1" applyAlignment="1">
      <alignment horizontal="right"/>
    </xf>
    <xf numFmtId="3" fontId="4" fillId="0" borderId="30" xfId="89" applyNumberFormat="1" applyFont="1" applyBorder="1" applyAlignment="1">
      <alignment horizontal="center"/>
    </xf>
    <xf numFmtId="3" fontId="4" fillId="0" borderId="29" xfId="89" applyNumberFormat="1" applyFont="1" applyBorder="1" applyAlignment="1">
      <alignment horizontal="center"/>
    </xf>
    <xf numFmtId="3" fontId="4" fillId="0" borderId="42" xfId="89" applyNumberFormat="1" applyFont="1" applyBorder="1" applyAlignment="1">
      <alignment horizontal="justify"/>
    </xf>
    <xf numFmtId="3" fontId="5" fillId="0" borderId="15" xfId="89" applyNumberFormat="1" applyFont="1" applyBorder="1" applyAlignment="1">
      <alignment horizontal="right"/>
    </xf>
    <xf numFmtId="3" fontId="5" fillId="0" borderId="25" xfId="89" applyNumberFormat="1" applyFont="1" applyBorder="1" applyAlignment="1">
      <alignment horizontal="right"/>
    </xf>
    <xf numFmtId="3" fontId="5" fillId="0" borderId="48" xfId="89" applyNumberFormat="1" applyFont="1" applyBorder="1" applyAlignment="1">
      <alignment horizontal="right"/>
    </xf>
    <xf numFmtId="3" fontId="5" fillId="0" borderId="18" xfId="89" applyNumberFormat="1" applyFont="1" applyBorder="1"/>
    <xf numFmtId="3" fontId="6" fillId="27" borderId="19" xfId="89" applyNumberFormat="1" applyFont="1" applyFill="1" applyBorder="1"/>
    <xf numFmtId="3" fontId="6" fillId="27" borderId="16" xfId="89" applyNumberFormat="1" applyFont="1" applyFill="1" applyBorder="1"/>
    <xf numFmtId="3" fontId="6" fillId="27" borderId="39" xfId="89" applyNumberFormat="1" applyFont="1" applyFill="1" applyBorder="1"/>
    <xf numFmtId="3" fontId="6" fillId="27" borderId="29" xfId="89" applyNumberFormat="1" applyFont="1" applyFill="1" applyBorder="1"/>
    <xf numFmtId="3" fontId="6" fillId="27" borderId="42" xfId="89" applyNumberFormat="1" applyFont="1" applyFill="1" applyBorder="1"/>
    <xf numFmtId="3" fontId="5" fillId="0" borderId="41" xfId="89" applyNumberFormat="1" applyFont="1" applyBorder="1" applyAlignment="1">
      <alignment horizontal="right"/>
    </xf>
    <xf numFmtId="3" fontId="58" fillId="0" borderId="0" xfId="94" applyNumberFormat="1" applyFont="1" applyAlignment="1">
      <alignment horizontal="left"/>
    </xf>
    <xf numFmtId="3" fontId="58" fillId="0" borderId="0" xfId="94" applyNumberFormat="1" applyFont="1" applyAlignment="1">
      <alignment horizontal="center"/>
    </xf>
    <xf numFmtId="3" fontId="59" fillId="0" borderId="0" xfId="94" applyNumberFormat="1" applyFont="1" applyAlignment="1">
      <alignment horizontal="left"/>
    </xf>
    <xf numFmtId="3" fontId="7" fillId="0" borderId="48" xfId="94" applyNumberFormat="1" applyFont="1" applyBorder="1" applyAlignment="1">
      <alignment horizontal="left"/>
    </xf>
    <xf numFmtId="3" fontId="7" fillId="0" borderId="54" xfId="94" applyNumberFormat="1" applyFont="1" applyBorder="1" applyAlignment="1">
      <alignment horizontal="left"/>
    </xf>
    <xf numFmtId="3" fontId="7" fillId="0" borderId="46" xfId="94" applyNumberFormat="1" applyFont="1" applyBorder="1" applyAlignment="1">
      <alignment horizontal="left"/>
    </xf>
    <xf numFmtId="3" fontId="7" fillId="0" borderId="0" xfId="94" applyNumberFormat="1" applyFont="1" applyAlignment="1">
      <alignment horizontal="left"/>
    </xf>
    <xf numFmtId="3" fontId="9" fillId="0" borderId="40" xfId="95" applyNumberFormat="1" applyFont="1" applyBorder="1" applyAlignment="1">
      <alignment horizontal="center"/>
    </xf>
    <xf numFmtId="3" fontId="9" fillId="0" borderId="40" xfId="95" applyNumberFormat="1" applyFont="1" applyBorder="1" applyAlignment="1">
      <alignment horizontal="center" vertical="center"/>
    </xf>
    <xf numFmtId="3" fontId="60" fillId="0" borderId="27" xfId="94" applyNumberFormat="1" applyFont="1" applyBorder="1" applyAlignment="1">
      <alignment horizontal="center"/>
    </xf>
    <xf numFmtId="3" fontId="55" fillId="0" borderId="40" xfId="94" applyNumberFormat="1" applyFont="1" applyBorder="1" applyAlignment="1">
      <alignment horizontal="center"/>
    </xf>
    <xf numFmtId="3" fontId="60" fillId="0" borderId="32" xfId="94" applyNumberFormat="1" applyFont="1" applyBorder="1" applyAlignment="1">
      <alignment horizontal="center"/>
    </xf>
    <xf numFmtId="3" fontId="60" fillId="0" borderId="33" xfId="94" applyNumberFormat="1" applyFont="1" applyBorder="1" applyAlignment="1">
      <alignment horizontal="center"/>
    </xf>
    <xf numFmtId="3" fontId="9" fillId="0" borderId="34" xfId="94" applyNumberFormat="1" applyFont="1" applyBorder="1" applyAlignment="1">
      <alignment horizontal="center" wrapText="1"/>
    </xf>
    <xf numFmtId="3" fontId="9" fillId="0" borderId="48" xfId="94" applyNumberFormat="1" applyFont="1" applyBorder="1" applyAlignment="1">
      <alignment horizontal="center" wrapText="1"/>
    </xf>
    <xf numFmtId="3" fontId="60" fillId="0" borderId="36" xfId="94" applyNumberFormat="1" applyFont="1" applyBorder="1" applyAlignment="1">
      <alignment horizontal="center"/>
    </xf>
    <xf numFmtId="3" fontId="7" fillId="0" borderId="0" xfId="94" applyNumberFormat="1" applyFont="1"/>
    <xf numFmtId="3" fontId="60" fillId="0" borderId="27" xfId="94" applyNumberFormat="1" applyFont="1" applyBorder="1" applyAlignment="1">
      <alignment horizontal="center" vertical="center"/>
    </xf>
    <xf numFmtId="3" fontId="55" fillId="0" borderId="27" xfId="94" applyNumberFormat="1" applyFont="1" applyBorder="1" applyAlignment="1">
      <alignment horizontal="center"/>
    </xf>
    <xf numFmtId="3" fontId="60" fillId="0" borderId="15" xfId="94" applyNumberFormat="1" applyFont="1" applyBorder="1" applyAlignment="1">
      <alignment horizontal="center"/>
    </xf>
    <xf numFmtId="3" fontId="60" fillId="0" borderId="0" xfId="94" applyNumberFormat="1" applyFont="1" applyAlignment="1">
      <alignment horizontal="center" vertical="center"/>
    </xf>
    <xf numFmtId="0" fontId="9" fillId="0" borderId="25" xfId="95" applyFont="1" applyBorder="1" applyAlignment="1">
      <alignment horizontal="center" wrapText="1"/>
    </xf>
    <xf numFmtId="0" fontId="9" fillId="0" borderId="41" xfId="95" applyFont="1" applyBorder="1" applyAlignment="1">
      <alignment horizontal="center" wrapText="1"/>
    </xf>
    <xf numFmtId="3" fontId="60" fillId="0" borderId="0" xfId="94" applyNumberFormat="1" applyFont="1" applyAlignment="1">
      <alignment horizontal="center"/>
    </xf>
    <xf numFmtId="3" fontId="60" fillId="0" borderId="49" xfId="94" applyNumberFormat="1" applyFont="1" applyBorder="1" applyAlignment="1">
      <alignment horizontal="center"/>
    </xf>
    <xf numFmtId="3" fontId="7" fillId="0" borderId="27" xfId="94" applyNumberFormat="1" applyFont="1" applyBorder="1"/>
    <xf numFmtId="3" fontId="60" fillId="0" borderId="0" xfId="94" applyNumberFormat="1" applyFont="1"/>
    <xf numFmtId="3" fontId="7" fillId="0" borderId="15" xfId="94" applyNumberFormat="1" applyFont="1" applyBorder="1"/>
    <xf numFmtId="3" fontId="60" fillId="0" borderId="27" xfId="94" applyNumberFormat="1" applyFont="1" applyBorder="1" applyAlignment="1">
      <alignment horizontal="center" vertical="center" wrapText="1"/>
    </xf>
    <xf numFmtId="3" fontId="60" fillId="0" borderId="15" xfId="94" applyNumberFormat="1" applyFont="1" applyBorder="1"/>
    <xf numFmtId="3" fontId="9" fillId="0" borderId="56" xfId="94" applyNumberFormat="1" applyFont="1" applyBorder="1" applyAlignment="1">
      <alignment horizontal="center"/>
    </xf>
    <xf numFmtId="3" fontId="55" fillId="0" borderId="56" xfId="94" applyNumberFormat="1" applyFont="1" applyBorder="1" applyAlignment="1">
      <alignment horizontal="center"/>
    </xf>
    <xf numFmtId="3" fontId="60" fillId="0" borderId="39" xfId="94" applyNumberFormat="1" applyFont="1" applyBorder="1"/>
    <xf numFmtId="3" fontId="60" fillId="0" borderId="16" xfId="94" applyNumberFormat="1" applyFont="1" applyBorder="1" applyAlignment="1">
      <alignment horizontal="center" vertical="center"/>
    </xf>
    <xf numFmtId="3" fontId="60" fillId="0" borderId="39" xfId="94" applyNumberFormat="1" applyFont="1" applyBorder="1" applyAlignment="1">
      <alignment horizontal="center"/>
    </xf>
    <xf numFmtId="0" fontId="9" fillId="0" borderId="29" xfId="95" applyFont="1" applyBorder="1" applyAlignment="1">
      <alignment horizontal="center" wrapText="1"/>
    </xf>
    <xf numFmtId="0" fontId="9" fillId="0" borderId="42" xfId="95" applyFont="1" applyBorder="1" applyAlignment="1">
      <alignment horizontal="center" wrapText="1"/>
    </xf>
    <xf numFmtId="3" fontId="60" fillId="0" borderId="16" xfId="94" applyNumberFormat="1" applyFont="1" applyBorder="1" applyAlignment="1">
      <alignment horizontal="center"/>
    </xf>
    <xf numFmtId="3" fontId="60" fillId="0" borderId="42" xfId="94" applyNumberFormat="1" applyFont="1" applyBorder="1" applyAlignment="1">
      <alignment horizontal="center"/>
    </xf>
    <xf numFmtId="3" fontId="61" fillId="0" borderId="24" xfId="94" applyNumberFormat="1" applyFont="1" applyBorder="1" applyAlignment="1">
      <alignment horizontal="center" vertical="center"/>
    </xf>
    <xf numFmtId="3" fontId="59" fillId="0" borderId="32" xfId="94" applyNumberFormat="1" applyFont="1" applyBorder="1" applyAlignment="1">
      <alignment horizontal="right"/>
    </xf>
    <xf numFmtId="3" fontId="59" fillId="0" borderId="40" xfId="94" applyNumberFormat="1" applyFont="1" applyBorder="1" applyAlignment="1">
      <alignment horizontal="right"/>
    </xf>
    <xf numFmtId="3" fontId="62" fillId="0" borderId="40" xfId="94" applyNumberFormat="1" applyFont="1" applyBorder="1" applyAlignment="1">
      <alignment horizontal="right"/>
    </xf>
    <xf numFmtId="3" fontId="58" fillId="0" borderId="32" xfId="94" applyNumberFormat="1" applyFont="1" applyBorder="1"/>
    <xf numFmtId="3" fontId="63" fillId="0" borderId="32" xfId="94" applyNumberFormat="1" applyFont="1" applyBorder="1" applyAlignment="1">
      <alignment horizontal="center" vertical="center"/>
    </xf>
    <xf numFmtId="3" fontId="58" fillId="0" borderId="34" xfId="94" applyNumberFormat="1" applyFont="1" applyBorder="1"/>
    <xf numFmtId="3" fontId="58" fillId="0" borderId="48" xfId="94" applyNumberFormat="1" applyFont="1" applyBorder="1"/>
    <xf numFmtId="3" fontId="58" fillId="0" borderId="33" xfId="94" applyNumberFormat="1" applyFont="1" applyBorder="1"/>
    <xf numFmtId="3" fontId="58" fillId="0" borderId="36" xfId="94" applyNumberFormat="1" applyFont="1" applyBorder="1"/>
    <xf numFmtId="3" fontId="7" fillId="0" borderId="68" xfId="94" applyNumberFormat="1" applyFont="1" applyBorder="1"/>
    <xf numFmtId="3" fontId="59" fillId="0" borderId="58" xfId="94" applyNumberFormat="1" applyFont="1" applyBorder="1" applyAlignment="1">
      <alignment horizontal="right"/>
    </xf>
    <xf numFmtId="3" fontId="56" fillId="0" borderId="58" xfId="94" applyNumberFormat="1" applyFont="1" applyBorder="1" applyAlignment="1">
      <alignment horizontal="right"/>
    </xf>
    <xf numFmtId="3" fontId="59" fillId="0" borderId="64" xfId="94" applyNumberFormat="1" applyFont="1" applyBorder="1" applyAlignment="1">
      <alignment horizontal="right"/>
    </xf>
    <xf numFmtId="3" fontId="58" fillId="0" borderId="64" xfId="94" applyNumberFormat="1" applyFont="1" applyBorder="1" applyAlignment="1">
      <alignment horizontal="right"/>
    </xf>
    <xf numFmtId="3" fontId="58" fillId="0" borderId="58" xfId="94" applyNumberFormat="1" applyFont="1" applyBorder="1" applyAlignment="1">
      <alignment horizontal="right"/>
    </xf>
    <xf numFmtId="3" fontId="58" fillId="0" borderId="63" xfId="94" applyNumberFormat="1" applyFont="1" applyBorder="1" applyAlignment="1">
      <alignment horizontal="right"/>
    </xf>
    <xf numFmtId="3" fontId="58" fillId="0" borderId="61" xfId="94" applyNumberFormat="1" applyFont="1" applyBorder="1" applyAlignment="1">
      <alignment horizontal="right"/>
    </xf>
    <xf numFmtId="3" fontId="58" fillId="0" borderId="53" xfId="94" applyNumberFormat="1" applyFont="1" applyBorder="1" applyAlignment="1">
      <alignment horizontal="right"/>
    </xf>
    <xf numFmtId="3" fontId="58" fillId="0" borderId="57" xfId="94" applyNumberFormat="1" applyFont="1" applyBorder="1" applyAlignment="1">
      <alignment horizontal="right"/>
    </xf>
    <xf numFmtId="3" fontId="7" fillId="0" borderId="65" xfId="94" applyNumberFormat="1" applyFont="1" applyBorder="1"/>
    <xf numFmtId="3" fontId="7" fillId="0" borderId="26" xfId="94" applyNumberFormat="1" applyFont="1" applyBorder="1"/>
    <xf numFmtId="3" fontId="64" fillId="0" borderId="59" xfId="94" applyNumberFormat="1" applyFont="1" applyBorder="1" applyAlignment="1">
      <alignment horizontal="left"/>
    </xf>
    <xf numFmtId="3" fontId="65" fillId="0" borderId="67" xfId="94" applyNumberFormat="1" applyFont="1" applyBorder="1" applyAlignment="1">
      <alignment horizontal="right"/>
    </xf>
    <xf numFmtId="3" fontId="65" fillId="0" borderId="54" xfId="94" applyNumberFormat="1" applyFont="1" applyBorder="1" applyAlignment="1">
      <alignment horizontal="right"/>
    </xf>
    <xf numFmtId="3" fontId="65" fillId="0" borderId="44" xfId="94" applyNumberFormat="1" applyFont="1" applyBorder="1" applyAlignment="1">
      <alignment horizontal="right"/>
    </xf>
    <xf numFmtId="3" fontId="65" fillId="0" borderId="21" xfId="94" applyNumberFormat="1" applyFont="1" applyBorder="1" applyAlignment="1">
      <alignment horizontal="right"/>
    </xf>
    <xf numFmtId="3" fontId="65" fillId="0" borderId="46" xfId="94" applyNumberFormat="1" applyFont="1" applyBorder="1" applyAlignment="1">
      <alignment horizontal="right"/>
    </xf>
    <xf numFmtId="3" fontId="64" fillId="0" borderId="0" xfId="94" applyNumberFormat="1" applyFont="1"/>
    <xf numFmtId="3" fontId="58" fillId="0" borderId="15" xfId="94" applyNumberFormat="1" applyFont="1" applyBorder="1" applyAlignment="1">
      <alignment horizontal="right"/>
    </xf>
    <xf numFmtId="3" fontId="58" fillId="0" borderId="25" xfId="94" applyNumberFormat="1" applyFont="1" applyBorder="1" applyAlignment="1">
      <alignment horizontal="right"/>
    </xf>
    <xf numFmtId="3" fontId="60" fillId="0" borderId="52" xfId="94" applyNumberFormat="1" applyFont="1" applyBorder="1" applyAlignment="1">
      <alignment horizontal="left"/>
    </xf>
    <xf numFmtId="3" fontId="58" fillId="0" borderId="56" xfId="94" applyNumberFormat="1" applyFont="1" applyBorder="1" applyAlignment="1">
      <alignment horizontal="right"/>
    </xf>
    <xf numFmtId="3" fontId="58" fillId="0" borderId="40" xfId="94" applyNumberFormat="1" applyFont="1" applyBorder="1" applyAlignment="1">
      <alignment horizontal="right"/>
    </xf>
    <xf numFmtId="3" fontId="58" fillId="0" borderId="32" xfId="94" applyNumberFormat="1" applyFont="1" applyBorder="1" applyAlignment="1">
      <alignment horizontal="right"/>
    </xf>
    <xf numFmtId="3" fontId="63" fillId="0" borderId="32" xfId="94" applyNumberFormat="1" applyFont="1" applyBorder="1" applyAlignment="1">
      <alignment horizontal="right" vertical="center"/>
    </xf>
    <xf numFmtId="3" fontId="58" fillId="0" borderId="34" xfId="94" applyNumberFormat="1" applyFont="1" applyBorder="1" applyAlignment="1">
      <alignment horizontal="right"/>
    </xf>
    <xf numFmtId="3" fontId="58" fillId="0" borderId="48" xfId="94" applyNumberFormat="1" applyFont="1" applyBorder="1" applyAlignment="1">
      <alignment horizontal="right"/>
    </xf>
    <xf numFmtId="3" fontId="58" fillId="0" borderId="33" xfId="94" applyNumberFormat="1" applyFont="1" applyBorder="1" applyAlignment="1">
      <alignment horizontal="right"/>
    </xf>
    <xf numFmtId="3" fontId="58" fillId="0" borderId="36" xfId="94" applyNumberFormat="1" applyFont="1" applyBorder="1" applyAlignment="1">
      <alignment horizontal="right"/>
    </xf>
    <xf numFmtId="3" fontId="59" fillId="0" borderId="27" xfId="94" applyNumberFormat="1" applyFont="1" applyBorder="1" applyAlignment="1">
      <alignment horizontal="right"/>
    </xf>
    <xf numFmtId="3" fontId="58" fillId="0" borderId="27" xfId="94" applyNumberFormat="1" applyFont="1" applyBorder="1" applyAlignment="1">
      <alignment horizontal="right"/>
    </xf>
    <xf numFmtId="3" fontId="58" fillId="0" borderId="0" xfId="94" applyNumberFormat="1" applyFont="1" applyAlignment="1">
      <alignment horizontal="right"/>
    </xf>
    <xf numFmtId="3" fontId="65" fillId="0" borderId="15" xfId="94" applyNumberFormat="1" applyFont="1" applyBorder="1" applyAlignment="1">
      <alignment horizontal="right"/>
    </xf>
    <xf numFmtId="3" fontId="59" fillId="0" borderId="15" xfId="94" applyNumberFormat="1" applyFont="1" applyBorder="1" applyAlignment="1">
      <alignment horizontal="right"/>
    </xf>
    <xf numFmtId="3" fontId="58" fillId="0" borderId="41" xfId="94" applyNumberFormat="1" applyFont="1" applyBorder="1" applyAlignment="1">
      <alignment horizontal="right"/>
    </xf>
    <xf numFmtId="3" fontId="58" fillId="0" borderId="49" xfId="94" applyNumberFormat="1" applyFont="1" applyBorder="1" applyAlignment="1">
      <alignment horizontal="right"/>
    </xf>
    <xf numFmtId="3" fontId="7" fillId="0" borderId="26" xfId="94" applyNumberFormat="1" applyFont="1" applyBorder="1" applyAlignment="1">
      <alignment wrapText="1"/>
    </xf>
    <xf numFmtId="3" fontId="7" fillId="0" borderId="69" xfId="94" applyNumberFormat="1" applyFont="1" applyBorder="1"/>
    <xf numFmtId="3" fontId="58" fillId="0" borderId="66" xfId="94" applyNumberFormat="1" applyFont="1" applyBorder="1" applyAlignment="1">
      <alignment horizontal="right"/>
    </xf>
    <xf numFmtId="3" fontId="58" fillId="0" borderId="28" xfId="94" applyNumberFormat="1" applyFont="1" applyBorder="1" applyAlignment="1">
      <alignment horizontal="right"/>
    </xf>
    <xf numFmtId="3" fontId="58" fillId="0" borderId="35" xfId="94" applyNumberFormat="1" applyFont="1" applyBorder="1" applyAlignment="1">
      <alignment horizontal="right"/>
    </xf>
    <xf numFmtId="3" fontId="64" fillId="0" borderId="52" xfId="94" applyNumberFormat="1" applyFont="1" applyBorder="1" applyAlignment="1">
      <alignment horizontal="left"/>
    </xf>
    <xf numFmtId="3" fontId="65" fillId="0" borderId="50" xfId="94" applyNumberFormat="1" applyFont="1" applyBorder="1" applyAlignment="1">
      <alignment horizontal="right"/>
    </xf>
    <xf numFmtId="3" fontId="65" fillId="0" borderId="22" xfId="94" applyNumberFormat="1" applyFont="1" applyBorder="1" applyAlignment="1">
      <alignment horizontal="right"/>
    </xf>
    <xf numFmtId="3" fontId="65" fillId="0" borderId="43" xfId="94" applyNumberFormat="1" applyFont="1" applyBorder="1" applyAlignment="1">
      <alignment horizontal="right"/>
    </xf>
    <xf numFmtId="3" fontId="65" fillId="0" borderId="30" xfId="94" applyNumberFormat="1" applyFont="1" applyBorder="1" applyAlignment="1">
      <alignment horizontal="right"/>
    </xf>
    <xf numFmtId="3" fontId="65" fillId="0" borderId="45" xfId="94" applyNumberFormat="1" applyFont="1" applyBorder="1" applyAlignment="1">
      <alignment horizontal="right"/>
    </xf>
    <xf numFmtId="3" fontId="64" fillId="0" borderId="55" xfId="94" applyNumberFormat="1" applyFont="1" applyBorder="1" applyAlignment="1">
      <alignment horizontal="left"/>
    </xf>
    <xf numFmtId="3" fontId="65" fillId="0" borderId="56" xfId="94" applyNumberFormat="1" applyFont="1" applyBorder="1" applyAlignment="1">
      <alignment horizontal="right"/>
    </xf>
    <xf numFmtId="3" fontId="65" fillId="0" borderId="16" xfId="94" applyNumberFormat="1" applyFont="1" applyBorder="1" applyAlignment="1">
      <alignment horizontal="right"/>
    </xf>
    <xf numFmtId="3" fontId="60" fillId="0" borderId="59" xfId="94" applyNumberFormat="1" applyFont="1" applyBorder="1" applyAlignment="1">
      <alignment horizontal="left"/>
    </xf>
    <xf numFmtId="3" fontId="60" fillId="0" borderId="55" xfId="94" applyNumberFormat="1" applyFont="1" applyBorder="1" applyAlignment="1">
      <alignment horizontal="left" vertical="center"/>
    </xf>
    <xf numFmtId="3" fontId="58" fillId="0" borderId="56" xfId="94" applyNumberFormat="1" applyFont="1" applyBorder="1" applyAlignment="1">
      <alignment horizontal="right" vertical="center"/>
    </xf>
    <xf numFmtId="3" fontId="58" fillId="0" borderId="44" xfId="94" applyNumberFormat="1" applyFont="1" applyBorder="1" applyAlignment="1">
      <alignment horizontal="right"/>
    </xf>
    <xf numFmtId="3" fontId="58" fillId="0" borderId="54" xfId="94" applyNumberFormat="1" applyFont="1" applyBorder="1" applyAlignment="1">
      <alignment horizontal="right"/>
    </xf>
    <xf numFmtId="3" fontId="58" fillId="0" borderId="21" xfId="94" applyNumberFormat="1" applyFont="1" applyBorder="1" applyAlignment="1">
      <alignment horizontal="right"/>
    </xf>
    <xf numFmtId="3" fontId="58" fillId="0" borderId="46" xfId="94" applyNumberFormat="1" applyFont="1" applyBorder="1" applyAlignment="1">
      <alignment horizontal="right"/>
    </xf>
    <xf numFmtId="3" fontId="7" fillId="0" borderId="0" xfId="94" applyNumberFormat="1" applyFont="1" applyAlignment="1">
      <alignment horizontal="right"/>
    </xf>
    <xf numFmtId="3" fontId="55" fillId="0" borderId="0" xfId="94" applyNumberFormat="1" applyFont="1" applyAlignment="1">
      <alignment horizontal="right"/>
    </xf>
    <xf numFmtId="3" fontId="60" fillId="0" borderId="26" xfId="94" applyNumberFormat="1" applyFont="1" applyBorder="1"/>
    <xf numFmtId="3" fontId="60" fillId="0" borderId="26" xfId="94" applyNumberFormat="1" applyFont="1" applyBorder="1" applyAlignment="1">
      <alignment horizontal="center" vertical="center"/>
    </xf>
    <xf numFmtId="3" fontId="60" fillId="0" borderId="55" xfId="94" applyNumberFormat="1" applyFont="1" applyBorder="1" applyAlignment="1">
      <alignment horizontal="center" vertical="center"/>
    </xf>
    <xf numFmtId="3" fontId="50" fillId="0" borderId="58" xfId="94" applyNumberFormat="1" applyFont="1" applyBorder="1" applyAlignment="1">
      <alignment horizontal="right"/>
    </xf>
    <xf numFmtId="3" fontId="50" fillId="0" borderId="64" xfId="94" applyNumberFormat="1" applyFont="1" applyBorder="1" applyAlignment="1">
      <alignment horizontal="right"/>
    </xf>
    <xf numFmtId="3" fontId="60" fillId="0" borderId="24" xfId="94" applyNumberFormat="1" applyFont="1" applyBorder="1" applyAlignment="1">
      <alignment horizontal="center" vertical="center"/>
    </xf>
    <xf numFmtId="3" fontId="64" fillId="0" borderId="26" xfId="94" applyNumberFormat="1" applyFont="1" applyBorder="1" applyAlignment="1">
      <alignment horizontal="center"/>
    </xf>
    <xf numFmtId="3" fontId="64" fillId="0" borderId="24" xfId="94" applyNumberFormat="1" applyFont="1" applyBorder="1" applyAlignment="1">
      <alignment horizontal="center"/>
    </xf>
    <xf numFmtId="3" fontId="7" fillId="0" borderId="68" xfId="94" applyNumberFormat="1" applyFont="1" applyBorder="1" applyAlignment="1">
      <alignment wrapText="1"/>
    </xf>
    <xf numFmtId="3" fontId="4" fillId="0" borderId="34" xfId="89" applyNumberFormat="1" applyFont="1" applyBorder="1" applyAlignment="1">
      <alignment horizontal="center"/>
    </xf>
    <xf numFmtId="3" fontId="5" fillId="0" borderId="18" xfId="89" applyNumberFormat="1" applyFont="1" applyFill="1" applyBorder="1"/>
    <xf numFmtId="3" fontId="5" fillId="0" borderId="0" xfId="89" applyNumberFormat="1" applyFont="1" applyFill="1"/>
    <xf numFmtId="3" fontId="5" fillId="0" borderId="15" xfId="89" applyNumberFormat="1" applyFont="1" applyFill="1" applyBorder="1" applyAlignment="1">
      <alignment horizontal="right"/>
    </xf>
    <xf numFmtId="3" fontId="5" fillId="0" borderId="25" xfId="89" applyNumberFormat="1" applyFont="1" applyFill="1" applyBorder="1" applyAlignment="1">
      <alignment horizontal="right"/>
    </xf>
    <xf numFmtId="3" fontId="5" fillId="0" borderId="41" xfId="89" applyNumberFormat="1" applyFont="1" applyFill="1" applyBorder="1" applyAlignment="1">
      <alignment horizontal="right"/>
    </xf>
    <xf numFmtId="3" fontId="5" fillId="0" borderId="38" xfId="89" applyNumberFormat="1" applyFont="1" applyFill="1" applyBorder="1"/>
    <xf numFmtId="3" fontId="53" fillId="0" borderId="60" xfId="89" applyNumberFormat="1" applyFont="1" applyFill="1" applyBorder="1" applyAlignment="1">
      <alignment horizontal="justify"/>
    </xf>
    <xf numFmtId="3" fontId="5" fillId="0" borderId="47" xfId="89" applyNumberFormat="1" applyFont="1" applyFill="1" applyBorder="1"/>
    <xf numFmtId="3" fontId="5" fillId="0" borderId="51" xfId="89" applyNumberFormat="1" applyFont="1" applyFill="1" applyBorder="1"/>
    <xf numFmtId="3" fontId="8" fillId="0" borderId="18" xfId="89" applyNumberFormat="1" applyFont="1" applyFill="1" applyBorder="1"/>
    <xf numFmtId="3" fontId="5" fillId="0" borderId="0" xfId="89" applyNumberFormat="1" applyFont="1" applyFill="1" applyAlignment="1">
      <alignment horizontal="left"/>
    </xf>
    <xf numFmtId="3" fontId="5" fillId="0" borderId="25" xfId="89" applyNumberFormat="1" applyFont="1" applyFill="1" applyBorder="1"/>
    <xf numFmtId="3" fontId="47" fillId="0" borderId="18" xfId="89" applyNumberFormat="1" applyFont="1" applyFill="1" applyBorder="1"/>
    <xf numFmtId="3" fontId="47" fillId="0" borderId="0" xfId="89" applyNumberFormat="1" applyFont="1" applyFill="1" applyAlignment="1">
      <alignment horizontal="left"/>
    </xf>
    <xf numFmtId="3" fontId="5" fillId="0" borderId="41" xfId="89" applyNumberFormat="1" applyFont="1" applyFill="1" applyBorder="1"/>
    <xf numFmtId="3" fontId="29" fillId="0" borderId="17" xfId="89" applyNumberFormat="1" applyFont="1" applyFill="1" applyBorder="1"/>
    <xf numFmtId="3" fontId="29" fillId="0" borderId="22" xfId="89" applyNumberFormat="1" applyFont="1" applyFill="1" applyBorder="1"/>
    <xf numFmtId="3" fontId="29" fillId="0" borderId="30" xfId="89" applyNumberFormat="1" applyFont="1" applyFill="1" applyBorder="1"/>
    <xf numFmtId="3" fontId="29" fillId="0" borderId="31" xfId="89" applyNumberFormat="1" applyFont="1" applyFill="1" applyBorder="1"/>
    <xf numFmtId="3" fontId="29" fillId="0" borderId="43" xfId="89" applyNumberFormat="1" applyFont="1" applyFill="1" applyBorder="1"/>
    <xf numFmtId="3" fontId="11" fillId="0" borderId="0" xfId="89" applyNumberFormat="1" applyFont="1" applyFill="1"/>
    <xf numFmtId="3" fontId="5" fillId="0" borderId="33" xfId="89" applyNumberFormat="1" applyFont="1" applyFill="1" applyBorder="1"/>
    <xf numFmtId="0" fontId="5" fillId="0" borderId="18" xfId="0" applyFont="1" applyFill="1" applyBorder="1"/>
    <xf numFmtId="3" fontId="6" fillId="0" borderId="17" xfId="89" applyNumberFormat="1" applyFont="1" applyFill="1" applyBorder="1"/>
    <xf numFmtId="3" fontId="6" fillId="0" borderId="22" xfId="89" applyNumberFormat="1" applyFont="1" applyFill="1" applyBorder="1"/>
    <xf numFmtId="3" fontId="6" fillId="0" borderId="31" xfId="89" applyNumberFormat="1" applyFont="1" applyFill="1" applyBorder="1"/>
    <xf numFmtId="3" fontId="6" fillId="0" borderId="43" xfId="89" applyNumberFormat="1" applyFont="1" applyFill="1" applyBorder="1"/>
    <xf numFmtId="3" fontId="6" fillId="0" borderId="19" xfId="89" applyNumberFormat="1" applyFont="1" applyFill="1" applyBorder="1"/>
    <xf numFmtId="3" fontId="6" fillId="0" borderId="16" xfId="89" applyNumberFormat="1" applyFont="1" applyFill="1" applyBorder="1"/>
    <xf numFmtId="3" fontId="6" fillId="0" borderId="39" xfId="89" applyNumberFormat="1" applyFont="1" applyFill="1" applyBorder="1"/>
    <xf numFmtId="3" fontId="6" fillId="0" borderId="29" xfId="89" applyNumberFormat="1" applyFont="1" applyFill="1" applyBorder="1"/>
    <xf numFmtId="3" fontId="6" fillId="0" borderId="42" xfId="89" applyNumberFormat="1" applyFont="1" applyFill="1" applyBorder="1"/>
    <xf numFmtId="0" fontId="28" fillId="0" borderId="23" xfId="90" applyFont="1" applyFill="1" applyBorder="1"/>
    <xf numFmtId="3" fontId="28" fillId="0" borderId="34" xfId="90" applyNumberFormat="1" applyFont="1" applyFill="1" applyBorder="1"/>
    <xf numFmtId="3" fontId="28" fillId="0" borderId="48" xfId="90" applyNumberFormat="1" applyFont="1" applyFill="1" applyBorder="1"/>
    <xf numFmtId="0" fontId="28" fillId="0" borderId="18" xfId="90" applyFont="1" applyFill="1" applyBorder="1"/>
    <xf numFmtId="3" fontId="28" fillId="0" borderId="25" xfId="90" applyNumberFormat="1" applyFont="1" applyFill="1" applyBorder="1"/>
    <xf numFmtId="3" fontId="28" fillId="0" borderId="41" xfId="90" applyNumberFormat="1" applyFont="1" applyFill="1" applyBorder="1"/>
    <xf numFmtId="0" fontId="50" fillId="0" borderId="0" xfId="86" applyFont="1" applyAlignment="1">
      <alignment horizontal="center"/>
    </xf>
    <xf numFmtId="3" fontId="9" fillId="0" borderId="20" xfId="94" applyNumberFormat="1" applyFont="1" applyBorder="1" applyAlignment="1">
      <alignment horizontal="center" vertical="center"/>
    </xf>
    <xf numFmtId="3" fontId="9" fillId="0" borderId="54" xfId="94" applyNumberFormat="1" applyFont="1" applyBorder="1" applyAlignment="1">
      <alignment horizontal="center" vertical="center"/>
    </xf>
    <xf numFmtId="3" fontId="9" fillId="0" borderId="46" xfId="94" applyNumberFormat="1" applyFont="1" applyBorder="1" applyAlignment="1">
      <alignment horizontal="center" vertical="center"/>
    </xf>
    <xf numFmtId="3" fontId="10" fillId="0" borderId="0" xfId="89" applyNumberFormat="1" applyFont="1" applyAlignment="1">
      <alignment horizontal="center"/>
    </xf>
    <xf numFmtId="3" fontId="4" fillId="0" borderId="23" xfId="89" applyNumberFormat="1" applyFont="1" applyBorder="1" applyAlignment="1">
      <alignment horizontal="center"/>
    </xf>
    <xf numFmtId="3" fontId="4" fillId="0" borderId="40" xfId="89" applyNumberFormat="1" applyFont="1" applyBorder="1" applyAlignment="1">
      <alignment horizontal="center"/>
    </xf>
    <xf numFmtId="3" fontId="4" fillId="0" borderId="34" xfId="89" applyNumberFormat="1" applyFont="1" applyBorder="1" applyAlignment="1">
      <alignment horizontal="center"/>
    </xf>
    <xf numFmtId="3" fontId="53" fillId="0" borderId="23" xfId="89" applyNumberFormat="1" applyFont="1" applyBorder="1" applyAlignment="1">
      <alignment horizontal="center"/>
    </xf>
    <xf numFmtId="3" fontId="53" fillId="0" borderId="40" xfId="89" applyNumberFormat="1" applyFont="1" applyBorder="1" applyAlignment="1">
      <alignment horizontal="center"/>
    </xf>
    <xf numFmtId="0" fontId="28" fillId="0" borderId="25" xfId="86" applyFont="1" applyBorder="1"/>
    <xf numFmtId="0" fontId="28" fillId="0" borderId="0" xfId="86" applyFont="1" applyBorder="1"/>
  </cellXfs>
  <cellStyles count="96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20% - Accent1" xfId="7" xr:uid="{00000000-0005-0000-0000-000006000000}"/>
    <cellStyle name="20% - Accent2" xfId="8" xr:uid="{00000000-0005-0000-0000-000007000000}"/>
    <cellStyle name="20% - Accent3" xfId="9" xr:uid="{00000000-0005-0000-0000-000008000000}"/>
    <cellStyle name="20% - Accent4" xfId="10" xr:uid="{00000000-0005-0000-0000-000009000000}"/>
    <cellStyle name="20% - Accent5" xfId="11" xr:uid="{00000000-0005-0000-0000-00000A000000}"/>
    <cellStyle name="20% - Accent6" xfId="12" xr:uid="{00000000-0005-0000-0000-00000B000000}"/>
    <cellStyle name="40% - 1. jelölőszín" xfId="13" builtinId="31" customBuiltin="1"/>
    <cellStyle name="40% - 2. jelölőszín" xfId="14" builtinId="35" customBuiltin="1"/>
    <cellStyle name="40% - 3. jelölőszín" xfId="15" builtinId="39" customBuiltin="1"/>
    <cellStyle name="40% - 4. jelölőszín" xfId="16" builtinId="43" customBuiltin="1"/>
    <cellStyle name="40% - 5. jelölőszín" xfId="17" builtinId="47" customBuiltin="1"/>
    <cellStyle name="40% - 6. jelölőszín" xfId="18" builtinId="51" customBuiltin="1"/>
    <cellStyle name="40% - Accent1" xfId="19" xr:uid="{00000000-0005-0000-0000-000012000000}"/>
    <cellStyle name="40% - Accent2" xfId="20" xr:uid="{00000000-0005-0000-0000-000013000000}"/>
    <cellStyle name="40% - Accent3" xfId="21" xr:uid="{00000000-0005-0000-0000-000014000000}"/>
    <cellStyle name="40% - Accent4" xfId="22" xr:uid="{00000000-0005-0000-0000-000015000000}"/>
    <cellStyle name="40% - Accent5" xfId="23" xr:uid="{00000000-0005-0000-0000-000016000000}"/>
    <cellStyle name="40% - Accent6" xfId="24" xr:uid="{00000000-0005-0000-0000-000017000000}"/>
    <cellStyle name="60% - 1. jelölőszín" xfId="25" builtinId="32" customBuiltin="1"/>
    <cellStyle name="60% - 2. jelölőszín" xfId="26" builtinId="36" customBuiltin="1"/>
    <cellStyle name="60% - 3. jelölőszín" xfId="27" builtinId="40" customBuiltin="1"/>
    <cellStyle name="60% - 4. jelölőszín" xfId="28" builtinId="44" customBuiltin="1"/>
    <cellStyle name="60% - 5. jelölőszín" xfId="29" builtinId="48" customBuiltin="1"/>
    <cellStyle name="60% - 6. jelölőszín" xfId="30" builtinId="52" customBuiltin="1"/>
    <cellStyle name="60% - Accent1" xfId="31" xr:uid="{00000000-0005-0000-0000-00001E000000}"/>
    <cellStyle name="60% - Accent2" xfId="32" xr:uid="{00000000-0005-0000-0000-00001F000000}"/>
    <cellStyle name="60% - Accent3" xfId="33" xr:uid="{00000000-0005-0000-0000-000020000000}"/>
    <cellStyle name="60% - Accent4" xfId="34" xr:uid="{00000000-0005-0000-0000-000021000000}"/>
    <cellStyle name="60% - Accent5" xfId="35" xr:uid="{00000000-0005-0000-0000-000022000000}"/>
    <cellStyle name="60% - Accent6" xfId="36" xr:uid="{00000000-0005-0000-0000-000023000000}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Bad" xfId="43" xr:uid="{00000000-0005-0000-0000-00002A000000}"/>
    <cellStyle name="Bevitel" xfId="44" builtinId="20" customBuiltin="1"/>
    <cellStyle name="Calculation" xfId="45" xr:uid="{00000000-0005-0000-0000-00002C000000}"/>
    <cellStyle name="Check Cell" xfId="46" xr:uid="{00000000-0005-0000-0000-00002D000000}"/>
    <cellStyle name="Cím" xfId="47" builtinId="15" customBuiltin="1"/>
    <cellStyle name="Címsor 1" xfId="48" builtinId="16" customBuiltin="1"/>
    <cellStyle name="Címsor 2" xfId="49" builtinId="17" customBuiltin="1"/>
    <cellStyle name="Címsor 3" xfId="50" builtinId="18" customBuiltin="1"/>
    <cellStyle name="Címsor 4" xfId="51" builtinId="19" customBuiltin="1"/>
    <cellStyle name="Ellenőrzőcella" xfId="52" builtinId="23" customBuiltin="1"/>
    <cellStyle name="Explanatory Text" xfId="53" xr:uid="{00000000-0005-0000-0000-000034000000}"/>
    <cellStyle name="Figyelmeztetés" xfId="54" builtinId="11" customBuiltin="1"/>
    <cellStyle name="Good" xfId="55" xr:uid="{00000000-0005-0000-0000-000036000000}"/>
    <cellStyle name="Heading 1" xfId="56" xr:uid="{00000000-0005-0000-0000-000037000000}"/>
    <cellStyle name="Heading 2" xfId="57" xr:uid="{00000000-0005-0000-0000-000038000000}"/>
    <cellStyle name="Heading 3" xfId="58" xr:uid="{00000000-0005-0000-0000-000039000000}"/>
    <cellStyle name="Heading 4" xfId="59" xr:uid="{00000000-0005-0000-0000-00003A000000}"/>
    <cellStyle name="Hivatkozott cella" xfId="60" builtinId="24" customBuiltin="1"/>
    <cellStyle name="Input" xfId="61" xr:uid="{00000000-0005-0000-0000-00003C000000}"/>
    <cellStyle name="Jegyzet" xfId="62" builtinId="10" customBuiltin="1"/>
    <cellStyle name="Jelölőszín (1)" xfId="63" xr:uid="{00000000-0005-0000-0000-00003E000000}"/>
    <cellStyle name="Jelölőszín (2)" xfId="64" xr:uid="{00000000-0005-0000-0000-00003F000000}"/>
    <cellStyle name="Jelölőszín (3)" xfId="65" xr:uid="{00000000-0005-0000-0000-000040000000}"/>
    <cellStyle name="Jelölőszín (4)" xfId="66" xr:uid="{00000000-0005-0000-0000-000041000000}"/>
    <cellStyle name="Jelölőszín (5)" xfId="67" xr:uid="{00000000-0005-0000-0000-000042000000}"/>
    <cellStyle name="Jelölőszín (6)" xfId="68" xr:uid="{00000000-0005-0000-0000-000043000000}"/>
    <cellStyle name="Jó" xfId="69" builtinId="26" customBuiltin="1"/>
    <cellStyle name="Kimenet" xfId="70" builtinId="21" customBuiltin="1"/>
    <cellStyle name="Linked Cell" xfId="71" xr:uid="{00000000-0005-0000-0000-000046000000}"/>
    <cellStyle name="Magyarázó szöveg" xfId="72" builtinId="53" customBuiltin="1"/>
    <cellStyle name="Neutral" xfId="73" xr:uid="{00000000-0005-0000-0000-000048000000}"/>
    <cellStyle name="Normál" xfId="0" builtinId="0"/>
    <cellStyle name="Normal 2" xfId="74" xr:uid="{00000000-0005-0000-0000-00004A000000}"/>
    <cellStyle name="Normál 2" xfId="75" xr:uid="{00000000-0005-0000-0000-00004B000000}"/>
    <cellStyle name="Normál 3" xfId="76" xr:uid="{00000000-0005-0000-0000-00004C000000}"/>
    <cellStyle name="Normál 4" xfId="87" xr:uid="{00000000-0005-0000-0000-00004D000000}"/>
    <cellStyle name="Normál 4 2" xfId="88" xr:uid="{00000000-0005-0000-0000-00004E000000}"/>
    <cellStyle name="Normál 5" xfId="91" xr:uid="{00000000-0005-0000-0000-00004F000000}"/>
    <cellStyle name="Normál 6" xfId="92" xr:uid="{00000000-0005-0000-0000-000050000000}"/>
    <cellStyle name="Normál_06pmkgy" xfId="94" xr:uid="{00000000-0005-0000-0000-000051000000}"/>
    <cellStyle name="Normál_07PMKGY" xfId="90" xr:uid="{00000000-0005-0000-0000-000052000000}"/>
    <cellStyle name="Normál_12HOBES" xfId="89" xr:uid="{00000000-0005-0000-0000-000054000000}"/>
    <cellStyle name="Normál_2013.pm.kgy.előterjesztés ezer forintban" xfId="95" xr:uid="{00000000-0005-0000-0000-000056000000}"/>
    <cellStyle name="Normál_Eves beszamolo_733656_2015_03_13_jó_szovamód" xfId="86" xr:uid="{00000000-0005-0000-0000-000058000000}"/>
    <cellStyle name="Note" xfId="77" xr:uid="{00000000-0005-0000-0000-00005D000000}"/>
    <cellStyle name="Output" xfId="78" xr:uid="{00000000-0005-0000-0000-00005E000000}"/>
    <cellStyle name="Összesen" xfId="79" builtinId="25" customBuiltin="1"/>
    <cellStyle name="Rossz" xfId="80" builtinId="27" customBuiltin="1"/>
    <cellStyle name="Semleges" xfId="81" builtinId="28" customBuiltin="1"/>
    <cellStyle name="Számítás" xfId="82" builtinId="22" customBuiltin="1"/>
    <cellStyle name="Százalék 2" xfId="93" xr:uid="{00000000-0005-0000-0000-000063000000}"/>
    <cellStyle name="Title" xfId="83" xr:uid="{00000000-0005-0000-0000-000064000000}"/>
    <cellStyle name="Total" xfId="84" xr:uid="{00000000-0005-0000-0000-000065000000}"/>
    <cellStyle name="Warning Text" xfId="85" xr:uid="{00000000-0005-0000-0000-00006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iliana\Local%20Settings\Temporary%20Internet%20Files\OLK4D\norma_2008\0_eredeti\igeny_kieg_tablak\5_Kieg%20t&#225;bla%20k&#246;zs&#233;geknek%20a%203.%20sz&#225;m&#250;%20mell&#233;klethez_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ESZ~1/AppData/Local/Temp/DOCUME~1/MOLNAR~1.ZSU/LOCALS~1/Temp/norma_2008/0_eredeti/igeny_kieg_tablak/5_Kieg%20t&#225;bla%20k&#246;zs&#233;geknek%20a%203.%20sz&#225;m&#250;%20mell&#233;klethez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/>
        </row>
        <row r="33">
          <cell r="C33"/>
        </row>
        <row r="34">
          <cell r="C34"/>
        </row>
        <row r="35">
          <cell r="C35"/>
        </row>
        <row r="36">
          <cell r="C36"/>
        </row>
        <row r="37">
          <cell r="C37"/>
        </row>
        <row r="38">
          <cell r="C38"/>
        </row>
        <row r="39">
          <cell r="C39"/>
        </row>
        <row r="40">
          <cell r="C40"/>
        </row>
        <row r="41">
          <cell r="C41"/>
        </row>
        <row r="42">
          <cell r="C42"/>
        </row>
        <row r="43">
          <cell r="C43"/>
        </row>
        <row r="44">
          <cell r="C44"/>
        </row>
        <row r="45">
          <cell r="C45"/>
        </row>
        <row r="46">
          <cell r="C46"/>
        </row>
        <row r="47">
          <cell r="C47"/>
        </row>
        <row r="48">
          <cell r="C48"/>
        </row>
        <row r="49">
          <cell r="C49"/>
        </row>
        <row r="50">
          <cell r="C50"/>
        </row>
        <row r="51">
          <cell r="C51"/>
        </row>
        <row r="52">
          <cell r="C52"/>
        </row>
        <row r="53">
          <cell r="C53"/>
        </row>
        <row r="54">
          <cell r="C54"/>
        </row>
        <row r="55">
          <cell r="C55"/>
        </row>
        <row r="56">
          <cell r="C56"/>
        </row>
        <row r="57">
          <cell r="C57"/>
        </row>
        <row r="58">
          <cell r="C58"/>
        </row>
        <row r="59">
          <cell r="C59"/>
        </row>
        <row r="60">
          <cell r="C60"/>
        </row>
        <row r="61">
          <cell r="C61"/>
        </row>
        <row r="62">
          <cell r="C62"/>
        </row>
        <row r="63">
          <cell r="C63"/>
        </row>
        <row r="64">
          <cell r="C64"/>
        </row>
        <row r="65">
          <cell r="C65"/>
        </row>
        <row r="66">
          <cell r="C66"/>
        </row>
        <row r="67">
          <cell r="C67"/>
        </row>
        <row r="68">
          <cell r="C68"/>
        </row>
        <row r="69">
          <cell r="C69"/>
        </row>
        <row r="70">
          <cell r="C70"/>
        </row>
        <row r="71">
          <cell r="C71"/>
        </row>
        <row r="72">
          <cell r="C72"/>
        </row>
        <row r="73">
          <cell r="C73"/>
        </row>
        <row r="74">
          <cell r="C74"/>
        </row>
        <row r="75">
          <cell r="C75"/>
        </row>
        <row r="76">
          <cell r="C76"/>
        </row>
        <row r="77">
          <cell r="C77"/>
        </row>
        <row r="78">
          <cell r="C78"/>
        </row>
        <row r="79">
          <cell r="C79"/>
        </row>
        <row r="80">
          <cell r="C80"/>
        </row>
      </sheetData>
      <sheetData sheetId="2">
        <row r="32">
          <cell r="C32"/>
        </row>
        <row r="33">
          <cell r="C33"/>
        </row>
        <row r="34">
          <cell r="C34"/>
        </row>
        <row r="35">
          <cell r="C35"/>
        </row>
        <row r="36">
          <cell r="C36"/>
        </row>
        <row r="37">
          <cell r="C37"/>
        </row>
        <row r="38">
          <cell r="C38"/>
        </row>
        <row r="39">
          <cell r="C39"/>
        </row>
        <row r="40">
          <cell r="C40"/>
        </row>
        <row r="41">
          <cell r="C41"/>
        </row>
        <row r="42">
          <cell r="C42"/>
        </row>
        <row r="43">
          <cell r="C43"/>
        </row>
        <row r="44">
          <cell r="C44"/>
        </row>
        <row r="45">
          <cell r="C45"/>
        </row>
        <row r="46">
          <cell r="C46"/>
        </row>
        <row r="47">
          <cell r="C47"/>
        </row>
        <row r="48">
          <cell r="C48"/>
        </row>
        <row r="49">
          <cell r="C49"/>
        </row>
        <row r="50">
          <cell r="C50"/>
        </row>
        <row r="51">
          <cell r="C51"/>
        </row>
        <row r="52">
          <cell r="C52"/>
        </row>
        <row r="53">
          <cell r="C53"/>
        </row>
        <row r="54">
          <cell r="C54"/>
        </row>
        <row r="55">
          <cell r="C55"/>
        </row>
        <row r="56">
          <cell r="C56"/>
        </row>
        <row r="57">
          <cell r="C57"/>
        </row>
        <row r="58">
          <cell r="C58"/>
        </row>
        <row r="59">
          <cell r="C59"/>
        </row>
        <row r="60">
          <cell r="C60"/>
        </row>
        <row r="61">
          <cell r="C61"/>
        </row>
        <row r="62">
          <cell r="C62"/>
        </row>
        <row r="63">
          <cell r="C63"/>
        </row>
        <row r="64">
          <cell r="C64"/>
        </row>
        <row r="65">
          <cell r="C65"/>
        </row>
        <row r="66">
          <cell r="C66"/>
        </row>
        <row r="67">
          <cell r="C67"/>
        </row>
        <row r="68">
          <cell r="C68"/>
        </row>
        <row r="69">
          <cell r="C69"/>
        </row>
        <row r="70">
          <cell r="C70"/>
        </row>
        <row r="71">
          <cell r="C71"/>
        </row>
        <row r="72">
          <cell r="C72"/>
        </row>
        <row r="73">
          <cell r="C73"/>
        </row>
        <row r="74">
          <cell r="C74"/>
        </row>
        <row r="75">
          <cell r="C75"/>
        </row>
        <row r="76">
          <cell r="C76"/>
        </row>
        <row r="77">
          <cell r="C77"/>
        </row>
        <row r="78">
          <cell r="C78"/>
        </row>
        <row r="79">
          <cell r="C79"/>
        </row>
        <row r="80">
          <cell r="C80"/>
        </row>
      </sheetData>
      <sheetData sheetId="3"/>
      <sheetData sheetId="4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/>
        </row>
        <row r="33">
          <cell r="C33"/>
        </row>
        <row r="34">
          <cell r="C34"/>
        </row>
        <row r="35">
          <cell r="C35"/>
        </row>
        <row r="36">
          <cell r="C36"/>
        </row>
        <row r="37">
          <cell r="C37"/>
        </row>
        <row r="38">
          <cell r="C38"/>
        </row>
        <row r="39">
          <cell r="C39"/>
        </row>
        <row r="40">
          <cell r="C40"/>
        </row>
        <row r="41">
          <cell r="C41"/>
        </row>
        <row r="42">
          <cell r="C42"/>
        </row>
        <row r="43">
          <cell r="C43"/>
        </row>
        <row r="44">
          <cell r="C44"/>
        </row>
        <row r="45">
          <cell r="C45"/>
        </row>
        <row r="46">
          <cell r="C46"/>
        </row>
        <row r="47">
          <cell r="C47"/>
        </row>
        <row r="48">
          <cell r="C48"/>
        </row>
        <row r="49">
          <cell r="C49"/>
        </row>
        <row r="50">
          <cell r="C50"/>
        </row>
        <row r="51">
          <cell r="C51"/>
        </row>
        <row r="52">
          <cell r="C52"/>
        </row>
        <row r="53">
          <cell r="C53"/>
        </row>
        <row r="54">
          <cell r="C54"/>
        </row>
        <row r="55">
          <cell r="C55"/>
        </row>
        <row r="56">
          <cell r="C56"/>
        </row>
        <row r="57">
          <cell r="C57"/>
        </row>
        <row r="58">
          <cell r="C58"/>
        </row>
        <row r="59">
          <cell r="C59"/>
        </row>
        <row r="60">
          <cell r="C60"/>
        </row>
        <row r="61">
          <cell r="C61"/>
        </row>
        <row r="62">
          <cell r="C62"/>
        </row>
        <row r="63">
          <cell r="C63"/>
        </row>
        <row r="64">
          <cell r="C64"/>
        </row>
        <row r="65">
          <cell r="C65"/>
        </row>
        <row r="66">
          <cell r="C66"/>
        </row>
        <row r="67">
          <cell r="C67"/>
        </row>
        <row r="68">
          <cell r="C68"/>
        </row>
        <row r="69">
          <cell r="C69"/>
        </row>
        <row r="70">
          <cell r="C70"/>
        </row>
        <row r="71">
          <cell r="C71"/>
        </row>
        <row r="72">
          <cell r="C72"/>
        </row>
        <row r="73">
          <cell r="C73"/>
        </row>
        <row r="74">
          <cell r="C74"/>
        </row>
        <row r="75">
          <cell r="C75"/>
        </row>
        <row r="76">
          <cell r="C76"/>
        </row>
        <row r="77">
          <cell r="C77"/>
        </row>
        <row r="78">
          <cell r="C78"/>
        </row>
        <row r="79">
          <cell r="C79"/>
        </row>
        <row r="80">
          <cell r="C80"/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R35"/>
  <sheetViews>
    <sheetView tabSelected="1" zoomScale="75" zoomScaleNormal="75" workbookViewId="0">
      <selection activeCell="G28" sqref="G28"/>
    </sheetView>
  </sheetViews>
  <sheetFormatPr defaultColWidth="10.6640625" defaultRowHeight="15" x14ac:dyDescent="0.2"/>
  <cols>
    <col min="1" max="1" width="3.5" style="1" customWidth="1"/>
    <col min="2" max="2" width="102.33203125" style="1" customWidth="1"/>
    <col min="3" max="3" width="24.1640625" style="2" customWidth="1"/>
    <col min="4" max="4" width="24.6640625" style="1" customWidth="1"/>
    <col min="5" max="5" width="22.33203125" style="1" customWidth="1"/>
    <col min="6" max="6" width="3.83203125" style="1" customWidth="1"/>
    <col min="7" max="7" width="13.5" style="1" customWidth="1"/>
    <col min="8" max="256" width="10.6640625" style="1"/>
    <col min="257" max="257" width="9.5" style="1" customWidth="1"/>
    <col min="258" max="258" width="110.33203125" style="1" customWidth="1"/>
    <col min="259" max="259" width="23.5" style="1" customWidth="1"/>
    <col min="260" max="260" width="27.1640625" style="1" customWidth="1"/>
    <col min="261" max="261" width="22.33203125" style="1" customWidth="1"/>
    <col min="262" max="262" width="16.5" style="1" customWidth="1"/>
    <col min="263" max="263" width="13.5" style="1" customWidth="1"/>
    <col min="264" max="512" width="10.6640625" style="1"/>
    <col min="513" max="513" width="9.5" style="1" customWidth="1"/>
    <col min="514" max="514" width="110.33203125" style="1" customWidth="1"/>
    <col min="515" max="515" width="23.5" style="1" customWidth="1"/>
    <col min="516" max="516" width="27.1640625" style="1" customWidth="1"/>
    <col min="517" max="517" width="22.33203125" style="1" customWidth="1"/>
    <col min="518" max="518" width="16.5" style="1" customWidth="1"/>
    <col min="519" max="519" width="13.5" style="1" customWidth="1"/>
    <col min="520" max="768" width="10.6640625" style="1"/>
    <col min="769" max="769" width="9.5" style="1" customWidth="1"/>
    <col min="770" max="770" width="110.33203125" style="1" customWidth="1"/>
    <col min="771" max="771" width="23.5" style="1" customWidth="1"/>
    <col min="772" max="772" width="27.1640625" style="1" customWidth="1"/>
    <col min="773" max="773" width="22.33203125" style="1" customWidth="1"/>
    <col min="774" max="774" width="16.5" style="1" customWidth="1"/>
    <col min="775" max="775" width="13.5" style="1" customWidth="1"/>
    <col min="776" max="1024" width="10.6640625" style="1"/>
    <col min="1025" max="1025" width="9.5" style="1" customWidth="1"/>
    <col min="1026" max="1026" width="110.33203125" style="1" customWidth="1"/>
    <col min="1027" max="1027" width="23.5" style="1" customWidth="1"/>
    <col min="1028" max="1028" width="27.1640625" style="1" customWidth="1"/>
    <col min="1029" max="1029" width="22.33203125" style="1" customWidth="1"/>
    <col min="1030" max="1030" width="16.5" style="1" customWidth="1"/>
    <col min="1031" max="1031" width="13.5" style="1" customWidth="1"/>
    <col min="1032" max="1280" width="10.6640625" style="1"/>
    <col min="1281" max="1281" width="9.5" style="1" customWidth="1"/>
    <col min="1282" max="1282" width="110.33203125" style="1" customWidth="1"/>
    <col min="1283" max="1283" width="23.5" style="1" customWidth="1"/>
    <col min="1284" max="1284" width="27.1640625" style="1" customWidth="1"/>
    <col min="1285" max="1285" width="22.33203125" style="1" customWidth="1"/>
    <col min="1286" max="1286" width="16.5" style="1" customWidth="1"/>
    <col min="1287" max="1287" width="13.5" style="1" customWidth="1"/>
    <col min="1288" max="1536" width="10.6640625" style="1"/>
    <col min="1537" max="1537" width="9.5" style="1" customWidth="1"/>
    <col min="1538" max="1538" width="110.33203125" style="1" customWidth="1"/>
    <col min="1539" max="1539" width="23.5" style="1" customWidth="1"/>
    <col min="1540" max="1540" width="27.1640625" style="1" customWidth="1"/>
    <col min="1541" max="1541" width="22.33203125" style="1" customWidth="1"/>
    <col min="1542" max="1542" width="16.5" style="1" customWidth="1"/>
    <col min="1543" max="1543" width="13.5" style="1" customWidth="1"/>
    <col min="1544" max="1792" width="10.6640625" style="1"/>
    <col min="1793" max="1793" width="9.5" style="1" customWidth="1"/>
    <col min="1794" max="1794" width="110.33203125" style="1" customWidth="1"/>
    <col min="1795" max="1795" width="23.5" style="1" customWidth="1"/>
    <col min="1796" max="1796" width="27.1640625" style="1" customWidth="1"/>
    <col min="1797" max="1797" width="22.33203125" style="1" customWidth="1"/>
    <col min="1798" max="1798" width="16.5" style="1" customWidth="1"/>
    <col min="1799" max="1799" width="13.5" style="1" customWidth="1"/>
    <col min="1800" max="2048" width="10.6640625" style="1"/>
    <col min="2049" max="2049" width="9.5" style="1" customWidth="1"/>
    <col min="2050" max="2050" width="110.33203125" style="1" customWidth="1"/>
    <col min="2051" max="2051" width="23.5" style="1" customWidth="1"/>
    <col min="2052" max="2052" width="27.1640625" style="1" customWidth="1"/>
    <col min="2053" max="2053" width="22.33203125" style="1" customWidth="1"/>
    <col min="2054" max="2054" width="16.5" style="1" customWidth="1"/>
    <col min="2055" max="2055" width="13.5" style="1" customWidth="1"/>
    <col min="2056" max="2304" width="10.6640625" style="1"/>
    <col min="2305" max="2305" width="9.5" style="1" customWidth="1"/>
    <col min="2306" max="2306" width="110.33203125" style="1" customWidth="1"/>
    <col min="2307" max="2307" width="23.5" style="1" customWidth="1"/>
    <col min="2308" max="2308" width="27.1640625" style="1" customWidth="1"/>
    <col min="2309" max="2309" width="22.33203125" style="1" customWidth="1"/>
    <col min="2310" max="2310" width="16.5" style="1" customWidth="1"/>
    <col min="2311" max="2311" width="13.5" style="1" customWidth="1"/>
    <col min="2312" max="2560" width="10.6640625" style="1"/>
    <col min="2561" max="2561" width="9.5" style="1" customWidth="1"/>
    <col min="2562" max="2562" width="110.33203125" style="1" customWidth="1"/>
    <col min="2563" max="2563" width="23.5" style="1" customWidth="1"/>
    <col min="2564" max="2564" width="27.1640625" style="1" customWidth="1"/>
    <col min="2565" max="2565" width="22.33203125" style="1" customWidth="1"/>
    <col min="2566" max="2566" width="16.5" style="1" customWidth="1"/>
    <col min="2567" max="2567" width="13.5" style="1" customWidth="1"/>
    <col min="2568" max="2816" width="10.6640625" style="1"/>
    <col min="2817" max="2817" width="9.5" style="1" customWidth="1"/>
    <col min="2818" max="2818" width="110.33203125" style="1" customWidth="1"/>
    <col min="2819" max="2819" width="23.5" style="1" customWidth="1"/>
    <col min="2820" max="2820" width="27.1640625" style="1" customWidth="1"/>
    <col min="2821" max="2821" width="22.33203125" style="1" customWidth="1"/>
    <col min="2822" max="2822" width="16.5" style="1" customWidth="1"/>
    <col min="2823" max="2823" width="13.5" style="1" customWidth="1"/>
    <col min="2824" max="3072" width="10.6640625" style="1"/>
    <col min="3073" max="3073" width="9.5" style="1" customWidth="1"/>
    <col min="3074" max="3074" width="110.33203125" style="1" customWidth="1"/>
    <col min="3075" max="3075" width="23.5" style="1" customWidth="1"/>
    <col min="3076" max="3076" width="27.1640625" style="1" customWidth="1"/>
    <col min="3077" max="3077" width="22.33203125" style="1" customWidth="1"/>
    <col min="3078" max="3078" width="16.5" style="1" customWidth="1"/>
    <col min="3079" max="3079" width="13.5" style="1" customWidth="1"/>
    <col min="3080" max="3328" width="10.6640625" style="1"/>
    <col min="3329" max="3329" width="9.5" style="1" customWidth="1"/>
    <col min="3330" max="3330" width="110.33203125" style="1" customWidth="1"/>
    <col min="3331" max="3331" width="23.5" style="1" customWidth="1"/>
    <col min="3332" max="3332" width="27.1640625" style="1" customWidth="1"/>
    <col min="3333" max="3333" width="22.33203125" style="1" customWidth="1"/>
    <col min="3334" max="3334" width="16.5" style="1" customWidth="1"/>
    <col min="3335" max="3335" width="13.5" style="1" customWidth="1"/>
    <col min="3336" max="3584" width="10.6640625" style="1"/>
    <col min="3585" max="3585" width="9.5" style="1" customWidth="1"/>
    <col min="3586" max="3586" width="110.33203125" style="1" customWidth="1"/>
    <col min="3587" max="3587" width="23.5" style="1" customWidth="1"/>
    <col min="3588" max="3588" width="27.1640625" style="1" customWidth="1"/>
    <col min="3589" max="3589" width="22.33203125" style="1" customWidth="1"/>
    <col min="3590" max="3590" width="16.5" style="1" customWidth="1"/>
    <col min="3591" max="3591" width="13.5" style="1" customWidth="1"/>
    <col min="3592" max="3840" width="10.6640625" style="1"/>
    <col min="3841" max="3841" width="9.5" style="1" customWidth="1"/>
    <col min="3842" max="3842" width="110.33203125" style="1" customWidth="1"/>
    <col min="3843" max="3843" width="23.5" style="1" customWidth="1"/>
    <col min="3844" max="3844" width="27.1640625" style="1" customWidth="1"/>
    <col min="3845" max="3845" width="22.33203125" style="1" customWidth="1"/>
    <col min="3846" max="3846" width="16.5" style="1" customWidth="1"/>
    <col min="3847" max="3847" width="13.5" style="1" customWidth="1"/>
    <col min="3848" max="4096" width="10.6640625" style="1"/>
    <col min="4097" max="4097" width="9.5" style="1" customWidth="1"/>
    <col min="4098" max="4098" width="110.33203125" style="1" customWidth="1"/>
    <col min="4099" max="4099" width="23.5" style="1" customWidth="1"/>
    <col min="4100" max="4100" width="27.1640625" style="1" customWidth="1"/>
    <col min="4101" max="4101" width="22.33203125" style="1" customWidth="1"/>
    <col min="4102" max="4102" width="16.5" style="1" customWidth="1"/>
    <col min="4103" max="4103" width="13.5" style="1" customWidth="1"/>
    <col min="4104" max="4352" width="10.6640625" style="1"/>
    <col min="4353" max="4353" width="9.5" style="1" customWidth="1"/>
    <col min="4354" max="4354" width="110.33203125" style="1" customWidth="1"/>
    <col min="4355" max="4355" width="23.5" style="1" customWidth="1"/>
    <col min="4356" max="4356" width="27.1640625" style="1" customWidth="1"/>
    <col min="4357" max="4357" width="22.33203125" style="1" customWidth="1"/>
    <col min="4358" max="4358" width="16.5" style="1" customWidth="1"/>
    <col min="4359" max="4359" width="13.5" style="1" customWidth="1"/>
    <col min="4360" max="4608" width="10.6640625" style="1"/>
    <col min="4609" max="4609" width="9.5" style="1" customWidth="1"/>
    <col min="4610" max="4610" width="110.33203125" style="1" customWidth="1"/>
    <col min="4611" max="4611" width="23.5" style="1" customWidth="1"/>
    <col min="4612" max="4612" width="27.1640625" style="1" customWidth="1"/>
    <col min="4613" max="4613" width="22.33203125" style="1" customWidth="1"/>
    <col min="4614" max="4614" width="16.5" style="1" customWidth="1"/>
    <col min="4615" max="4615" width="13.5" style="1" customWidth="1"/>
    <col min="4616" max="4864" width="10.6640625" style="1"/>
    <col min="4865" max="4865" width="9.5" style="1" customWidth="1"/>
    <col min="4866" max="4866" width="110.33203125" style="1" customWidth="1"/>
    <col min="4867" max="4867" width="23.5" style="1" customWidth="1"/>
    <col min="4868" max="4868" width="27.1640625" style="1" customWidth="1"/>
    <col min="4869" max="4869" width="22.33203125" style="1" customWidth="1"/>
    <col min="4870" max="4870" width="16.5" style="1" customWidth="1"/>
    <col min="4871" max="4871" width="13.5" style="1" customWidth="1"/>
    <col min="4872" max="5120" width="10.6640625" style="1"/>
    <col min="5121" max="5121" width="9.5" style="1" customWidth="1"/>
    <col min="5122" max="5122" width="110.33203125" style="1" customWidth="1"/>
    <col min="5123" max="5123" width="23.5" style="1" customWidth="1"/>
    <col min="5124" max="5124" width="27.1640625" style="1" customWidth="1"/>
    <col min="5125" max="5125" width="22.33203125" style="1" customWidth="1"/>
    <col min="5126" max="5126" width="16.5" style="1" customWidth="1"/>
    <col min="5127" max="5127" width="13.5" style="1" customWidth="1"/>
    <col min="5128" max="5376" width="10.6640625" style="1"/>
    <col min="5377" max="5377" width="9.5" style="1" customWidth="1"/>
    <col min="5378" max="5378" width="110.33203125" style="1" customWidth="1"/>
    <col min="5379" max="5379" width="23.5" style="1" customWidth="1"/>
    <col min="5380" max="5380" width="27.1640625" style="1" customWidth="1"/>
    <col min="5381" max="5381" width="22.33203125" style="1" customWidth="1"/>
    <col min="5382" max="5382" width="16.5" style="1" customWidth="1"/>
    <col min="5383" max="5383" width="13.5" style="1" customWidth="1"/>
    <col min="5384" max="5632" width="10.6640625" style="1"/>
    <col min="5633" max="5633" width="9.5" style="1" customWidth="1"/>
    <col min="5634" max="5634" width="110.33203125" style="1" customWidth="1"/>
    <col min="5635" max="5635" width="23.5" style="1" customWidth="1"/>
    <col min="5636" max="5636" width="27.1640625" style="1" customWidth="1"/>
    <col min="5637" max="5637" width="22.33203125" style="1" customWidth="1"/>
    <col min="5638" max="5638" width="16.5" style="1" customWidth="1"/>
    <col min="5639" max="5639" width="13.5" style="1" customWidth="1"/>
    <col min="5640" max="5888" width="10.6640625" style="1"/>
    <col min="5889" max="5889" width="9.5" style="1" customWidth="1"/>
    <col min="5890" max="5890" width="110.33203125" style="1" customWidth="1"/>
    <col min="5891" max="5891" width="23.5" style="1" customWidth="1"/>
    <col min="5892" max="5892" width="27.1640625" style="1" customWidth="1"/>
    <col min="5893" max="5893" width="22.33203125" style="1" customWidth="1"/>
    <col min="5894" max="5894" width="16.5" style="1" customWidth="1"/>
    <col min="5895" max="5895" width="13.5" style="1" customWidth="1"/>
    <col min="5896" max="6144" width="10.6640625" style="1"/>
    <col min="6145" max="6145" width="9.5" style="1" customWidth="1"/>
    <col min="6146" max="6146" width="110.33203125" style="1" customWidth="1"/>
    <col min="6147" max="6147" width="23.5" style="1" customWidth="1"/>
    <col min="6148" max="6148" width="27.1640625" style="1" customWidth="1"/>
    <col min="6149" max="6149" width="22.33203125" style="1" customWidth="1"/>
    <col min="6150" max="6150" width="16.5" style="1" customWidth="1"/>
    <col min="6151" max="6151" width="13.5" style="1" customWidth="1"/>
    <col min="6152" max="6400" width="10.6640625" style="1"/>
    <col min="6401" max="6401" width="9.5" style="1" customWidth="1"/>
    <col min="6402" max="6402" width="110.33203125" style="1" customWidth="1"/>
    <col min="6403" max="6403" width="23.5" style="1" customWidth="1"/>
    <col min="6404" max="6404" width="27.1640625" style="1" customWidth="1"/>
    <col min="6405" max="6405" width="22.33203125" style="1" customWidth="1"/>
    <col min="6406" max="6406" width="16.5" style="1" customWidth="1"/>
    <col min="6407" max="6407" width="13.5" style="1" customWidth="1"/>
    <col min="6408" max="6656" width="10.6640625" style="1"/>
    <col min="6657" max="6657" width="9.5" style="1" customWidth="1"/>
    <col min="6658" max="6658" width="110.33203125" style="1" customWidth="1"/>
    <col min="6659" max="6659" width="23.5" style="1" customWidth="1"/>
    <col min="6660" max="6660" width="27.1640625" style="1" customWidth="1"/>
    <col min="6661" max="6661" width="22.33203125" style="1" customWidth="1"/>
    <col min="6662" max="6662" width="16.5" style="1" customWidth="1"/>
    <col min="6663" max="6663" width="13.5" style="1" customWidth="1"/>
    <col min="6664" max="6912" width="10.6640625" style="1"/>
    <col min="6913" max="6913" width="9.5" style="1" customWidth="1"/>
    <col min="6914" max="6914" width="110.33203125" style="1" customWidth="1"/>
    <col min="6915" max="6915" width="23.5" style="1" customWidth="1"/>
    <col min="6916" max="6916" width="27.1640625" style="1" customWidth="1"/>
    <col min="6917" max="6917" width="22.33203125" style="1" customWidth="1"/>
    <col min="6918" max="6918" width="16.5" style="1" customWidth="1"/>
    <col min="6919" max="6919" width="13.5" style="1" customWidth="1"/>
    <col min="6920" max="7168" width="10.6640625" style="1"/>
    <col min="7169" max="7169" width="9.5" style="1" customWidth="1"/>
    <col min="7170" max="7170" width="110.33203125" style="1" customWidth="1"/>
    <col min="7171" max="7171" width="23.5" style="1" customWidth="1"/>
    <col min="7172" max="7172" width="27.1640625" style="1" customWidth="1"/>
    <col min="7173" max="7173" width="22.33203125" style="1" customWidth="1"/>
    <col min="7174" max="7174" width="16.5" style="1" customWidth="1"/>
    <col min="7175" max="7175" width="13.5" style="1" customWidth="1"/>
    <col min="7176" max="7424" width="10.6640625" style="1"/>
    <col min="7425" max="7425" width="9.5" style="1" customWidth="1"/>
    <col min="7426" max="7426" width="110.33203125" style="1" customWidth="1"/>
    <col min="7427" max="7427" width="23.5" style="1" customWidth="1"/>
    <col min="7428" max="7428" width="27.1640625" style="1" customWidth="1"/>
    <col min="7429" max="7429" width="22.33203125" style="1" customWidth="1"/>
    <col min="7430" max="7430" width="16.5" style="1" customWidth="1"/>
    <col min="7431" max="7431" width="13.5" style="1" customWidth="1"/>
    <col min="7432" max="7680" width="10.6640625" style="1"/>
    <col min="7681" max="7681" width="9.5" style="1" customWidth="1"/>
    <col min="7682" max="7682" width="110.33203125" style="1" customWidth="1"/>
    <col min="7683" max="7683" width="23.5" style="1" customWidth="1"/>
    <col min="7684" max="7684" width="27.1640625" style="1" customWidth="1"/>
    <col min="7685" max="7685" width="22.33203125" style="1" customWidth="1"/>
    <col min="7686" max="7686" width="16.5" style="1" customWidth="1"/>
    <col min="7687" max="7687" width="13.5" style="1" customWidth="1"/>
    <col min="7688" max="7936" width="10.6640625" style="1"/>
    <col min="7937" max="7937" width="9.5" style="1" customWidth="1"/>
    <col min="7938" max="7938" width="110.33203125" style="1" customWidth="1"/>
    <col min="7939" max="7939" width="23.5" style="1" customWidth="1"/>
    <col min="7940" max="7940" width="27.1640625" style="1" customWidth="1"/>
    <col min="7941" max="7941" width="22.33203125" style="1" customWidth="1"/>
    <col min="7942" max="7942" width="16.5" style="1" customWidth="1"/>
    <col min="7943" max="7943" width="13.5" style="1" customWidth="1"/>
    <col min="7944" max="8192" width="10.6640625" style="1"/>
    <col min="8193" max="8193" width="9.5" style="1" customWidth="1"/>
    <col min="8194" max="8194" width="110.33203125" style="1" customWidth="1"/>
    <col min="8195" max="8195" width="23.5" style="1" customWidth="1"/>
    <col min="8196" max="8196" width="27.1640625" style="1" customWidth="1"/>
    <col min="8197" max="8197" width="22.33203125" style="1" customWidth="1"/>
    <col min="8198" max="8198" width="16.5" style="1" customWidth="1"/>
    <col min="8199" max="8199" width="13.5" style="1" customWidth="1"/>
    <col min="8200" max="8448" width="10.6640625" style="1"/>
    <col min="8449" max="8449" width="9.5" style="1" customWidth="1"/>
    <col min="8450" max="8450" width="110.33203125" style="1" customWidth="1"/>
    <col min="8451" max="8451" width="23.5" style="1" customWidth="1"/>
    <col min="8452" max="8452" width="27.1640625" style="1" customWidth="1"/>
    <col min="8453" max="8453" width="22.33203125" style="1" customWidth="1"/>
    <col min="8454" max="8454" width="16.5" style="1" customWidth="1"/>
    <col min="8455" max="8455" width="13.5" style="1" customWidth="1"/>
    <col min="8456" max="8704" width="10.6640625" style="1"/>
    <col min="8705" max="8705" width="9.5" style="1" customWidth="1"/>
    <col min="8706" max="8706" width="110.33203125" style="1" customWidth="1"/>
    <col min="8707" max="8707" width="23.5" style="1" customWidth="1"/>
    <col min="8708" max="8708" width="27.1640625" style="1" customWidth="1"/>
    <col min="8709" max="8709" width="22.33203125" style="1" customWidth="1"/>
    <col min="8710" max="8710" width="16.5" style="1" customWidth="1"/>
    <col min="8711" max="8711" width="13.5" style="1" customWidth="1"/>
    <col min="8712" max="8960" width="10.6640625" style="1"/>
    <col min="8961" max="8961" width="9.5" style="1" customWidth="1"/>
    <col min="8962" max="8962" width="110.33203125" style="1" customWidth="1"/>
    <col min="8963" max="8963" width="23.5" style="1" customWidth="1"/>
    <col min="8964" max="8964" width="27.1640625" style="1" customWidth="1"/>
    <col min="8965" max="8965" width="22.33203125" style="1" customWidth="1"/>
    <col min="8966" max="8966" width="16.5" style="1" customWidth="1"/>
    <col min="8967" max="8967" width="13.5" style="1" customWidth="1"/>
    <col min="8968" max="9216" width="10.6640625" style="1"/>
    <col min="9217" max="9217" width="9.5" style="1" customWidth="1"/>
    <col min="9218" max="9218" width="110.33203125" style="1" customWidth="1"/>
    <col min="9219" max="9219" width="23.5" style="1" customWidth="1"/>
    <col min="9220" max="9220" width="27.1640625" style="1" customWidth="1"/>
    <col min="9221" max="9221" width="22.33203125" style="1" customWidth="1"/>
    <col min="9222" max="9222" width="16.5" style="1" customWidth="1"/>
    <col min="9223" max="9223" width="13.5" style="1" customWidth="1"/>
    <col min="9224" max="9472" width="10.6640625" style="1"/>
    <col min="9473" max="9473" width="9.5" style="1" customWidth="1"/>
    <col min="9474" max="9474" width="110.33203125" style="1" customWidth="1"/>
    <col min="9475" max="9475" width="23.5" style="1" customWidth="1"/>
    <col min="9476" max="9476" width="27.1640625" style="1" customWidth="1"/>
    <col min="9477" max="9477" width="22.33203125" style="1" customWidth="1"/>
    <col min="9478" max="9478" width="16.5" style="1" customWidth="1"/>
    <col min="9479" max="9479" width="13.5" style="1" customWidth="1"/>
    <col min="9480" max="9728" width="10.6640625" style="1"/>
    <col min="9729" max="9729" width="9.5" style="1" customWidth="1"/>
    <col min="9730" max="9730" width="110.33203125" style="1" customWidth="1"/>
    <col min="9731" max="9731" width="23.5" style="1" customWidth="1"/>
    <col min="9732" max="9732" width="27.1640625" style="1" customWidth="1"/>
    <col min="9733" max="9733" width="22.33203125" style="1" customWidth="1"/>
    <col min="9734" max="9734" width="16.5" style="1" customWidth="1"/>
    <col min="9735" max="9735" width="13.5" style="1" customWidth="1"/>
    <col min="9736" max="9984" width="10.6640625" style="1"/>
    <col min="9985" max="9985" width="9.5" style="1" customWidth="1"/>
    <col min="9986" max="9986" width="110.33203125" style="1" customWidth="1"/>
    <col min="9987" max="9987" width="23.5" style="1" customWidth="1"/>
    <col min="9988" max="9988" width="27.1640625" style="1" customWidth="1"/>
    <col min="9989" max="9989" width="22.33203125" style="1" customWidth="1"/>
    <col min="9990" max="9990" width="16.5" style="1" customWidth="1"/>
    <col min="9991" max="9991" width="13.5" style="1" customWidth="1"/>
    <col min="9992" max="10240" width="10.6640625" style="1"/>
    <col min="10241" max="10241" width="9.5" style="1" customWidth="1"/>
    <col min="10242" max="10242" width="110.33203125" style="1" customWidth="1"/>
    <col min="10243" max="10243" width="23.5" style="1" customWidth="1"/>
    <col min="10244" max="10244" width="27.1640625" style="1" customWidth="1"/>
    <col min="10245" max="10245" width="22.33203125" style="1" customWidth="1"/>
    <col min="10246" max="10246" width="16.5" style="1" customWidth="1"/>
    <col min="10247" max="10247" width="13.5" style="1" customWidth="1"/>
    <col min="10248" max="10496" width="10.6640625" style="1"/>
    <col min="10497" max="10497" width="9.5" style="1" customWidth="1"/>
    <col min="10498" max="10498" width="110.33203125" style="1" customWidth="1"/>
    <col min="10499" max="10499" width="23.5" style="1" customWidth="1"/>
    <col min="10500" max="10500" width="27.1640625" style="1" customWidth="1"/>
    <col min="10501" max="10501" width="22.33203125" style="1" customWidth="1"/>
    <col min="10502" max="10502" width="16.5" style="1" customWidth="1"/>
    <col min="10503" max="10503" width="13.5" style="1" customWidth="1"/>
    <col min="10504" max="10752" width="10.6640625" style="1"/>
    <col min="10753" max="10753" width="9.5" style="1" customWidth="1"/>
    <col min="10754" max="10754" width="110.33203125" style="1" customWidth="1"/>
    <col min="10755" max="10755" width="23.5" style="1" customWidth="1"/>
    <col min="10756" max="10756" width="27.1640625" style="1" customWidth="1"/>
    <col min="10757" max="10757" width="22.33203125" style="1" customWidth="1"/>
    <col min="10758" max="10758" width="16.5" style="1" customWidth="1"/>
    <col min="10759" max="10759" width="13.5" style="1" customWidth="1"/>
    <col min="10760" max="11008" width="10.6640625" style="1"/>
    <col min="11009" max="11009" width="9.5" style="1" customWidth="1"/>
    <col min="11010" max="11010" width="110.33203125" style="1" customWidth="1"/>
    <col min="11011" max="11011" width="23.5" style="1" customWidth="1"/>
    <col min="11012" max="11012" width="27.1640625" style="1" customWidth="1"/>
    <col min="11013" max="11013" width="22.33203125" style="1" customWidth="1"/>
    <col min="11014" max="11014" width="16.5" style="1" customWidth="1"/>
    <col min="11015" max="11015" width="13.5" style="1" customWidth="1"/>
    <col min="11016" max="11264" width="10.6640625" style="1"/>
    <col min="11265" max="11265" width="9.5" style="1" customWidth="1"/>
    <col min="11266" max="11266" width="110.33203125" style="1" customWidth="1"/>
    <col min="11267" max="11267" width="23.5" style="1" customWidth="1"/>
    <col min="11268" max="11268" width="27.1640625" style="1" customWidth="1"/>
    <col min="11269" max="11269" width="22.33203125" style="1" customWidth="1"/>
    <col min="11270" max="11270" width="16.5" style="1" customWidth="1"/>
    <col min="11271" max="11271" width="13.5" style="1" customWidth="1"/>
    <col min="11272" max="11520" width="10.6640625" style="1"/>
    <col min="11521" max="11521" width="9.5" style="1" customWidth="1"/>
    <col min="11522" max="11522" width="110.33203125" style="1" customWidth="1"/>
    <col min="11523" max="11523" width="23.5" style="1" customWidth="1"/>
    <col min="11524" max="11524" width="27.1640625" style="1" customWidth="1"/>
    <col min="11525" max="11525" width="22.33203125" style="1" customWidth="1"/>
    <col min="11526" max="11526" width="16.5" style="1" customWidth="1"/>
    <col min="11527" max="11527" width="13.5" style="1" customWidth="1"/>
    <col min="11528" max="11776" width="10.6640625" style="1"/>
    <col min="11777" max="11777" width="9.5" style="1" customWidth="1"/>
    <col min="11778" max="11778" width="110.33203125" style="1" customWidth="1"/>
    <col min="11779" max="11779" width="23.5" style="1" customWidth="1"/>
    <col min="11780" max="11780" width="27.1640625" style="1" customWidth="1"/>
    <col min="11781" max="11781" width="22.33203125" style="1" customWidth="1"/>
    <col min="11782" max="11782" width="16.5" style="1" customWidth="1"/>
    <col min="11783" max="11783" width="13.5" style="1" customWidth="1"/>
    <col min="11784" max="12032" width="10.6640625" style="1"/>
    <col min="12033" max="12033" width="9.5" style="1" customWidth="1"/>
    <col min="12034" max="12034" width="110.33203125" style="1" customWidth="1"/>
    <col min="12035" max="12035" width="23.5" style="1" customWidth="1"/>
    <col min="12036" max="12036" width="27.1640625" style="1" customWidth="1"/>
    <col min="12037" max="12037" width="22.33203125" style="1" customWidth="1"/>
    <col min="12038" max="12038" width="16.5" style="1" customWidth="1"/>
    <col min="12039" max="12039" width="13.5" style="1" customWidth="1"/>
    <col min="12040" max="12288" width="10.6640625" style="1"/>
    <col min="12289" max="12289" width="9.5" style="1" customWidth="1"/>
    <col min="12290" max="12290" width="110.33203125" style="1" customWidth="1"/>
    <col min="12291" max="12291" width="23.5" style="1" customWidth="1"/>
    <col min="12292" max="12292" width="27.1640625" style="1" customWidth="1"/>
    <col min="12293" max="12293" width="22.33203125" style="1" customWidth="1"/>
    <col min="12294" max="12294" width="16.5" style="1" customWidth="1"/>
    <col min="12295" max="12295" width="13.5" style="1" customWidth="1"/>
    <col min="12296" max="12544" width="10.6640625" style="1"/>
    <col min="12545" max="12545" width="9.5" style="1" customWidth="1"/>
    <col min="12546" max="12546" width="110.33203125" style="1" customWidth="1"/>
    <col min="12547" max="12547" width="23.5" style="1" customWidth="1"/>
    <col min="12548" max="12548" width="27.1640625" style="1" customWidth="1"/>
    <col min="12549" max="12549" width="22.33203125" style="1" customWidth="1"/>
    <col min="12550" max="12550" width="16.5" style="1" customWidth="1"/>
    <col min="12551" max="12551" width="13.5" style="1" customWidth="1"/>
    <col min="12552" max="12800" width="10.6640625" style="1"/>
    <col min="12801" max="12801" width="9.5" style="1" customWidth="1"/>
    <col min="12802" max="12802" width="110.33203125" style="1" customWidth="1"/>
    <col min="12803" max="12803" width="23.5" style="1" customWidth="1"/>
    <col min="12804" max="12804" width="27.1640625" style="1" customWidth="1"/>
    <col min="12805" max="12805" width="22.33203125" style="1" customWidth="1"/>
    <col min="12806" max="12806" width="16.5" style="1" customWidth="1"/>
    <col min="12807" max="12807" width="13.5" style="1" customWidth="1"/>
    <col min="12808" max="13056" width="10.6640625" style="1"/>
    <col min="13057" max="13057" width="9.5" style="1" customWidth="1"/>
    <col min="13058" max="13058" width="110.33203125" style="1" customWidth="1"/>
    <col min="13059" max="13059" width="23.5" style="1" customWidth="1"/>
    <col min="13060" max="13060" width="27.1640625" style="1" customWidth="1"/>
    <col min="13061" max="13061" width="22.33203125" style="1" customWidth="1"/>
    <col min="13062" max="13062" width="16.5" style="1" customWidth="1"/>
    <col min="13063" max="13063" width="13.5" style="1" customWidth="1"/>
    <col min="13064" max="13312" width="10.6640625" style="1"/>
    <col min="13313" max="13313" width="9.5" style="1" customWidth="1"/>
    <col min="13314" max="13314" width="110.33203125" style="1" customWidth="1"/>
    <col min="13315" max="13315" width="23.5" style="1" customWidth="1"/>
    <col min="13316" max="13316" width="27.1640625" style="1" customWidth="1"/>
    <col min="13317" max="13317" width="22.33203125" style="1" customWidth="1"/>
    <col min="13318" max="13318" width="16.5" style="1" customWidth="1"/>
    <col min="13319" max="13319" width="13.5" style="1" customWidth="1"/>
    <col min="13320" max="13568" width="10.6640625" style="1"/>
    <col min="13569" max="13569" width="9.5" style="1" customWidth="1"/>
    <col min="13570" max="13570" width="110.33203125" style="1" customWidth="1"/>
    <col min="13571" max="13571" width="23.5" style="1" customWidth="1"/>
    <col min="13572" max="13572" width="27.1640625" style="1" customWidth="1"/>
    <col min="13573" max="13573" width="22.33203125" style="1" customWidth="1"/>
    <col min="13574" max="13574" width="16.5" style="1" customWidth="1"/>
    <col min="13575" max="13575" width="13.5" style="1" customWidth="1"/>
    <col min="13576" max="13824" width="10.6640625" style="1"/>
    <col min="13825" max="13825" width="9.5" style="1" customWidth="1"/>
    <col min="13826" max="13826" width="110.33203125" style="1" customWidth="1"/>
    <col min="13827" max="13827" width="23.5" style="1" customWidth="1"/>
    <col min="13828" max="13828" width="27.1640625" style="1" customWidth="1"/>
    <col min="13829" max="13829" width="22.33203125" style="1" customWidth="1"/>
    <col min="13830" max="13830" width="16.5" style="1" customWidth="1"/>
    <col min="13831" max="13831" width="13.5" style="1" customWidth="1"/>
    <col min="13832" max="14080" width="10.6640625" style="1"/>
    <col min="14081" max="14081" width="9.5" style="1" customWidth="1"/>
    <col min="14082" max="14082" width="110.33203125" style="1" customWidth="1"/>
    <col min="14083" max="14083" width="23.5" style="1" customWidth="1"/>
    <col min="14084" max="14084" width="27.1640625" style="1" customWidth="1"/>
    <col min="14085" max="14085" width="22.33203125" style="1" customWidth="1"/>
    <col min="14086" max="14086" width="16.5" style="1" customWidth="1"/>
    <col min="14087" max="14087" width="13.5" style="1" customWidth="1"/>
    <col min="14088" max="14336" width="10.6640625" style="1"/>
    <col min="14337" max="14337" width="9.5" style="1" customWidth="1"/>
    <col min="14338" max="14338" width="110.33203125" style="1" customWidth="1"/>
    <col min="14339" max="14339" width="23.5" style="1" customWidth="1"/>
    <col min="14340" max="14340" width="27.1640625" style="1" customWidth="1"/>
    <col min="14341" max="14341" width="22.33203125" style="1" customWidth="1"/>
    <col min="14342" max="14342" width="16.5" style="1" customWidth="1"/>
    <col min="14343" max="14343" width="13.5" style="1" customWidth="1"/>
    <col min="14344" max="14592" width="10.6640625" style="1"/>
    <col min="14593" max="14593" width="9.5" style="1" customWidth="1"/>
    <col min="14594" max="14594" width="110.33203125" style="1" customWidth="1"/>
    <col min="14595" max="14595" width="23.5" style="1" customWidth="1"/>
    <col min="14596" max="14596" width="27.1640625" style="1" customWidth="1"/>
    <col min="14597" max="14597" width="22.33203125" style="1" customWidth="1"/>
    <col min="14598" max="14598" width="16.5" style="1" customWidth="1"/>
    <col min="14599" max="14599" width="13.5" style="1" customWidth="1"/>
    <col min="14600" max="14848" width="10.6640625" style="1"/>
    <col min="14849" max="14849" width="9.5" style="1" customWidth="1"/>
    <col min="14850" max="14850" width="110.33203125" style="1" customWidth="1"/>
    <col min="14851" max="14851" width="23.5" style="1" customWidth="1"/>
    <col min="14852" max="14852" width="27.1640625" style="1" customWidth="1"/>
    <col min="14853" max="14853" width="22.33203125" style="1" customWidth="1"/>
    <col min="14854" max="14854" width="16.5" style="1" customWidth="1"/>
    <col min="14855" max="14855" width="13.5" style="1" customWidth="1"/>
    <col min="14856" max="15104" width="10.6640625" style="1"/>
    <col min="15105" max="15105" width="9.5" style="1" customWidth="1"/>
    <col min="15106" max="15106" width="110.33203125" style="1" customWidth="1"/>
    <col min="15107" max="15107" width="23.5" style="1" customWidth="1"/>
    <col min="15108" max="15108" width="27.1640625" style="1" customWidth="1"/>
    <col min="15109" max="15109" width="22.33203125" style="1" customWidth="1"/>
    <col min="15110" max="15110" width="16.5" style="1" customWidth="1"/>
    <col min="15111" max="15111" width="13.5" style="1" customWidth="1"/>
    <col min="15112" max="15360" width="10.6640625" style="1"/>
    <col min="15361" max="15361" width="9.5" style="1" customWidth="1"/>
    <col min="15362" max="15362" width="110.33203125" style="1" customWidth="1"/>
    <col min="15363" max="15363" width="23.5" style="1" customWidth="1"/>
    <col min="15364" max="15364" width="27.1640625" style="1" customWidth="1"/>
    <col min="15365" max="15365" width="22.33203125" style="1" customWidth="1"/>
    <col min="15366" max="15366" width="16.5" style="1" customWidth="1"/>
    <col min="15367" max="15367" width="13.5" style="1" customWidth="1"/>
    <col min="15368" max="15616" width="10.6640625" style="1"/>
    <col min="15617" max="15617" width="9.5" style="1" customWidth="1"/>
    <col min="15618" max="15618" width="110.33203125" style="1" customWidth="1"/>
    <col min="15619" max="15619" width="23.5" style="1" customWidth="1"/>
    <col min="15620" max="15620" width="27.1640625" style="1" customWidth="1"/>
    <col min="15621" max="15621" width="22.33203125" style="1" customWidth="1"/>
    <col min="15622" max="15622" width="16.5" style="1" customWidth="1"/>
    <col min="15623" max="15623" width="13.5" style="1" customWidth="1"/>
    <col min="15624" max="15872" width="10.6640625" style="1"/>
    <col min="15873" max="15873" width="9.5" style="1" customWidth="1"/>
    <col min="15874" max="15874" width="110.33203125" style="1" customWidth="1"/>
    <col min="15875" max="15875" width="23.5" style="1" customWidth="1"/>
    <col min="15876" max="15876" width="27.1640625" style="1" customWidth="1"/>
    <col min="15877" max="15877" width="22.33203125" style="1" customWidth="1"/>
    <col min="15878" max="15878" width="16.5" style="1" customWidth="1"/>
    <col min="15879" max="15879" width="13.5" style="1" customWidth="1"/>
    <col min="15880" max="16128" width="10.6640625" style="1"/>
    <col min="16129" max="16129" width="9.5" style="1" customWidth="1"/>
    <col min="16130" max="16130" width="110.33203125" style="1" customWidth="1"/>
    <col min="16131" max="16131" width="23.5" style="1" customWidth="1"/>
    <col min="16132" max="16132" width="27.1640625" style="1" customWidth="1"/>
    <col min="16133" max="16133" width="22.33203125" style="1" customWidth="1"/>
    <col min="16134" max="16134" width="16.5" style="1" customWidth="1"/>
    <col min="16135" max="16135" width="13.5" style="1" customWidth="1"/>
    <col min="16136" max="16384" width="10.6640625" style="1"/>
  </cols>
  <sheetData>
    <row r="2" spans="1:96" ht="30" customHeight="1" x14ac:dyDescent="0.2"/>
    <row r="3" spans="1:96" ht="30" customHeight="1" x14ac:dyDescent="0.2"/>
    <row r="4" spans="1:96" ht="30" customHeight="1" x14ac:dyDescent="0.25">
      <c r="B4" s="214" t="s">
        <v>70</v>
      </c>
      <c r="C4" s="214"/>
      <c r="D4" s="214"/>
      <c r="E4" s="214"/>
    </row>
    <row r="5" spans="1:96" ht="30" customHeight="1" x14ac:dyDescent="0.2"/>
    <row r="6" spans="1:96" ht="30" customHeight="1" x14ac:dyDescent="0.2"/>
    <row r="8" spans="1:96" ht="30" customHeight="1" x14ac:dyDescent="0.2">
      <c r="A8" s="3"/>
      <c r="B8" s="4"/>
      <c r="C8" s="5"/>
      <c r="D8" s="6"/>
      <c r="E8" s="7"/>
    </row>
    <row r="9" spans="1:96" ht="30" customHeight="1" x14ac:dyDescent="0.2">
      <c r="A9" s="8"/>
      <c r="B9" s="9" t="s">
        <v>26</v>
      </c>
      <c r="C9" s="10" t="s">
        <v>27</v>
      </c>
      <c r="D9" s="11" t="s">
        <v>28</v>
      </c>
      <c r="E9" s="12" t="s">
        <v>24</v>
      </c>
    </row>
    <row r="10" spans="1:96" ht="30" customHeight="1" x14ac:dyDescent="0.2">
      <c r="A10" s="13"/>
      <c r="B10" s="14"/>
      <c r="C10" s="15"/>
      <c r="D10" s="16"/>
      <c r="E10" s="17"/>
      <c r="F10" s="224"/>
      <c r="G10" s="225"/>
      <c r="H10" s="225"/>
      <c r="I10" s="225"/>
      <c r="J10" s="225"/>
      <c r="K10" s="225"/>
      <c r="L10" s="225"/>
      <c r="M10" s="225"/>
      <c r="N10" s="225"/>
      <c r="O10" s="225"/>
      <c r="P10" s="225"/>
      <c r="Q10" s="225"/>
      <c r="R10" s="225"/>
      <c r="S10" s="225"/>
      <c r="T10" s="225"/>
      <c r="U10" s="225"/>
      <c r="V10" s="225"/>
      <c r="W10" s="225"/>
      <c r="X10" s="225"/>
      <c r="Y10" s="225"/>
      <c r="Z10" s="225"/>
      <c r="AA10" s="225"/>
      <c r="AB10" s="225"/>
      <c r="AC10" s="225"/>
      <c r="AD10" s="225"/>
      <c r="AE10" s="225"/>
      <c r="AF10" s="225"/>
      <c r="AG10" s="225"/>
      <c r="AH10" s="225"/>
      <c r="AI10" s="225"/>
      <c r="AJ10" s="225"/>
      <c r="AK10" s="225"/>
      <c r="AL10" s="225"/>
      <c r="AM10" s="225"/>
      <c r="AN10" s="225"/>
      <c r="AO10" s="225"/>
      <c r="AP10" s="225"/>
      <c r="AQ10" s="225"/>
      <c r="AR10" s="225"/>
      <c r="AS10" s="225"/>
      <c r="AT10" s="225"/>
      <c r="AU10" s="225"/>
      <c r="AV10" s="225"/>
      <c r="AW10" s="225"/>
      <c r="AX10" s="225"/>
      <c r="AY10" s="225"/>
      <c r="AZ10" s="225"/>
      <c r="BA10" s="225"/>
      <c r="BB10" s="225"/>
      <c r="BC10" s="225"/>
      <c r="BD10" s="225"/>
      <c r="BE10" s="225"/>
      <c r="BF10" s="225"/>
      <c r="BG10" s="225"/>
      <c r="BH10" s="225"/>
      <c r="BI10" s="225"/>
      <c r="BJ10" s="225"/>
      <c r="BK10" s="225"/>
      <c r="BL10" s="225"/>
      <c r="BM10" s="225"/>
      <c r="BN10" s="225"/>
      <c r="BO10" s="225"/>
      <c r="BP10" s="225"/>
      <c r="BQ10" s="225"/>
      <c r="BR10" s="225"/>
      <c r="BS10" s="225"/>
      <c r="BT10" s="225"/>
      <c r="BU10" s="225"/>
      <c r="BV10" s="225"/>
      <c r="BW10" s="225"/>
      <c r="BX10" s="225"/>
      <c r="BY10" s="225"/>
      <c r="BZ10" s="225"/>
      <c r="CA10" s="225"/>
      <c r="CB10" s="225"/>
      <c r="CC10" s="225"/>
      <c r="CD10" s="225"/>
      <c r="CE10" s="225"/>
      <c r="CF10" s="225"/>
      <c r="CG10" s="225"/>
      <c r="CH10" s="225"/>
      <c r="CI10" s="225"/>
      <c r="CJ10" s="225"/>
      <c r="CK10" s="225"/>
      <c r="CL10" s="225"/>
      <c r="CM10" s="225"/>
      <c r="CN10" s="225"/>
      <c r="CO10" s="225"/>
      <c r="CP10" s="225"/>
      <c r="CQ10" s="225"/>
      <c r="CR10" s="225"/>
    </row>
    <row r="11" spans="1:96" ht="30" customHeight="1" x14ac:dyDescent="0.2">
      <c r="A11" s="18"/>
      <c r="B11" s="19" t="s">
        <v>29</v>
      </c>
      <c r="C11" s="20">
        <v>2223459292</v>
      </c>
      <c r="D11" s="21">
        <v>25426211477</v>
      </c>
      <c r="E11" s="21">
        <f>+C11+D11</f>
        <v>27649670769</v>
      </c>
    </row>
    <row r="12" spans="1:96" ht="30" customHeight="1" x14ac:dyDescent="0.2">
      <c r="A12" s="22"/>
      <c r="B12" s="23" t="s">
        <v>30</v>
      </c>
      <c r="C12" s="24">
        <v>10270728851</v>
      </c>
      <c r="D12" s="25">
        <v>14773524633</v>
      </c>
      <c r="E12" s="25">
        <f t="shared" ref="E12:E29" si="0">+C12+D12</f>
        <v>25044253484</v>
      </c>
    </row>
    <row r="13" spans="1:96" ht="30" customHeight="1" x14ac:dyDescent="0.2">
      <c r="A13" s="26"/>
      <c r="B13" s="27" t="s">
        <v>31</v>
      </c>
      <c r="C13" s="28">
        <f>+C11-C12</f>
        <v>-8047269559</v>
      </c>
      <c r="D13" s="29">
        <f>+D11-D12</f>
        <v>10652686844</v>
      </c>
      <c r="E13" s="29">
        <f t="shared" si="0"/>
        <v>2605417285</v>
      </c>
    </row>
    <row r="14" spans="1:96" ht="30" customHeight="1" x14ac:dyDescent="0.2">
      <c r="A14" s="22"/>
      <c r="B14" s="23" t="s">
        <v>32</v>
      </c>
      <c r="C14" s="24">
        <v>8433512850</v>
      </c>
      <c r="D14" s="25">
        <v>10304372825</v>
      </c>
      <c r="E14" s="25">
        <f t="shared" si="0"/>
        <v>18737885675</v>
      </c>
    </row>
    <row r="15" spans="1:96" ht="30" customHeight="1" x14ac:dyDescent="0.2">
      <c r="A15" s="22"/>
      <c r="B15" s="23" t="s">
        <v>33</v>
      </c>
      <c r="C15" s="24"/>
      <c r="D15" s="25">
        <v>8417775775</v>
      </c>
      <c r="E15" s="25">
        <f t="shared" si="0"/>
        <v>8417775775</v>
      </c>
    </row>
    <row r="16" spans="1:96" ht="30" customHeight="1" x14ac:dyDescent="0.2">
      <c r="A16" s="26"/>
      <c r="B16" s="27" t="s">
        <v>34</v>
      </c>
      <c r="C16" s="30">
        <f>+C14-C15</f>
        <v>8433512850</v>
      </c>
      <c r="D16" s="29">
        <f>+D14-D15</f>
        <v>1886597050</v>
      </c>
      <c r="E16" s="29">
        <f t="shared" si="0"/>
        <v>10320109900</v>
      </c>
    </row>
    <row r="17" spans="1:7" ht="30" customHeight="1" thickBot="1" x14ac:dyDescent="0.25">
      <c r="A17" s="31"/>
      <c r="B17" s="32" t="s">
        <v>35</v>
      </c>
      <c r="C17" s="33">
        <f>+C13+C16</f>
        <v>386243291</v>
      </c>
      <c r="D17" s="34">
        <f>+D13+D16</f>
        <v>12539283894</v>
      </c>
      <c r="E17" s="34">
        <f t="shared" si="0"/>
        <v>12925527185</v>
      </c>
    </row>
    <row r="18" spans="1:7" ht="30" customHeight="1" x14ac:dyDescent="0.2">
      <c r="A18" s="22"/>
      <c r="B18" s="23" t="s">
        <v>36</v>
      </c>
      <c r="C18" s="24">
        <v>0</v>
      </c>
      <c r="D18" s="25">
        <v>0</v>
      </c>
      <c r="E18" s="25">
        <f t="shared" si="0"/>
        <v>0</v>
      </c>
    </row>
    <row r="19" spans="1:7" ht="30" customHeight="1" x14ac:dyDescent="0.2">
      <c r="A19" s="22"/>
      <c r="B19" s="23" t="s">
        <v>37</v>
      </c>
      <c r="C19" s="24">
        <v>0</v>
      </c>
      <c r="D19" s="25">
        <v>0</v>
      </c>
      <c r="E19" s="25">
        <f t="shared" si="0"/>
        <v>0</v>
      </c>
    </row>
    <row r="20" spans="1:7" ht="30" customHeight="1" x14ac:dyDescent="0.2">
      <c r="A20" s="26"/>
      <c r="B20" s="27" t="s">
        <v>38</v>
      </c>
      <c r="C20" s="28">
        <f>+C18-C19</f>
        <v>0</v>
      </c>
      <c r="D20" s="29">
        <f>+D18-D19</f>
        <v>0</v>
      </c>
      <c r="E20" s="29">
        <f t="shared" si="0"/>
        <v>0</v>
      </c>
    </row>
    <row r="21" spans="1:7" ht="30" customHeight="1" x14ac:dyDescent="0.2">
      <c r="A21" s="22"/>
      <c r="B21" s="23" t="s">
        <v>39</v>
      </c>
      <c r="C21" s="24">
        <v>0</v>
      </c>
      <c r="D21" s="25">
        <v>0</v>
      </c>
      <c r="E21" s="25">
        <f t="shared" si="0"/>
        <v>0</v>
      </c>
    </row>
    <row r="22" spans="1:7" ht="30" customHeight="1" x14ac:dyDescent="0.2">
      <c r="A22" s="22"/>
      <c r="B22" s="23" t="s">
        <v>40</v>
      </c>
      <c r="C22" s="24">
        <v>0</v>
      </c>
      <c r="D22" s="25">
        <v>0</v>
      </c>
      <c r="E22" s="25">
        <f t="shared" si="0"/>
        <v>0</v>
      </c>
    </row>
    <row r="23" spans="1:7" ht="30" customHeight="1" x14ac:dyDescent="0.2">
      <c r="A23" s="26"/>
      <c r="B23" s="27" t="s">
        <v>41</v>
      </c>
      <c r="C23" s="28">
        <f>+C21-C22</f>
        <v>0</v>
      </c>
      <c r="D23" s="29">
        <f>+D21-D22</f>
        <v>0</v>
      </c>
      <c r="E23" s="29">
        <f t="shared" si="0"/>
        <v>0</v>
      </c>
    </row>
    <row r="24" spans="1:7" ht="30" customHeight="1" x14ac:dyDescent="0.2">
      <c r="A24" s="26"/>
      <c r="B24" s="27" t="s">
        <v>42</v>
      </c>
      <c r="C24" s="28">
        <f>+C20+C23</f>
        <v>0</v>
      </c>
      <c r="D24" s="29">
        <f>+D20+D23</f>
        <v>0</v>
      </c>
      <c r="E24" s="29">
        <f t="shared" si="0"/>
        <v>0</v>
      </c>
    </row>
    <row r="25" spans="1:7" ht="30" customHeight="1" thickBot="1" x14ac:dyDescent="0.25">
      <c r="A25" s="31"/>
      <c r="B25" s="32" t="s">
        <v>43</v>
      </c>
      <c r="C25" s="33">
        <f>+C17+C24</f>
        <v>386243291</v>
      </c>
      <c r="D25" s="34">
        <f>+D17+D24</f>
        <v>12539283894</v>
      </c>
      <c r="E25" s="34">
        <f t="shared" si="0"/>
        <v>12925527185</v>
      </c>
    </row>
    <row r="26" spans="1:7" ht="30" customHeight="1" x14ac:dyDescent="0.2">
      <c r="A26" s="26"/>
      <c r="B26" s="27" t="s">
        <v>44</v>
      </c>
      <c r="C26" s="20">
        <v>369203440</v>
      </c>
      <c r="D26" s="25">
        <v>12539283894</v>
      </c>
      <c r="E26" s="29">
        <f t="shared" si="0"/>
        <v>12908487334</v>
      </c>
    </row>
    <row r="27" spans="1:7" ht="30" customHeight="1" x14ac:dyDescent="0.2">
      <c r="A27" s="26"/>
      <c r="B27" s="27" t="s">
        <v>45</v>
      </c>
      <c r="C27" s="24">
        <v>17039851</v>
      </c>
      <c r="D27" s="25"/>
      <c r="E27" s="29">
        <f t="shared" si="0"/>
        <v>17039851</v>
      </c>
      <c r="G27" s="2"/>
    </row>
    <row r="28" spans="1:7" ht="35.450000000000003" customHeight="1" x14ac:dyDescent="0.2">
      <c r="A28" s="26"/>
      <c r="B28" s="27" t="s">
        <v>46</v>
      </c>
      <c r="C28" s="28">
        <v>0</v>
      </c>
      <c r="D28" s="29">
        <v>0</v>
      </c>
      <c r="E28" s="29">
        <f t="shared" si="0"/>
        <v>0</v>
      </c>
      <c r="G28" s="2"/>
    </row>
    <row r="29" spans="1:7" ht="30" customHeight="1" x14ac:dyDescent="0.2">
      <c r="A29" s="35"/>
      <c r="B29" s="36" t="s">
        <v>47</v>
      </c>
      <c r="C29" s="30">
        <v>0</v>
      </c>
      <c r="D29" s="37">
        <v>0</v>
      </c>
      <c r="E29" s="37">
        <f t="shared" si="0"/>
        <v>0</v>
      </c>
    </row>
    <row r="30" spans="1:7" ht="24.95" customHeight="1" x14ac:dyDescent="0.2"/>
    <row r="31" spans="1:7" ht="24.95" customHeight="1" x14ac:dyDescent="0.2"/>
    <row r="32" spans="1:7" ht="20.100000000000001" customHeight="1" x14ac:dyDescent="0.2"/>
    <row r="33" ht="20.100000000000001" customHeight="1" x14ac:dyDescent="0.2"/>
    <row r="34" ht="20.100000000000001" customHeight="1" x14ac:dyDescent="0.2"/>
    <row r="35" ht="20.100000000000001" customHeight="1" x14ac:dyDescent="0.2"/>
  </sheetData>
  <mergeCells count="1">
    <mergeCell ref="B4:E4"/>
  </mergeCells>
  <printOptions horizontalCentered="1" verticalCentered="1"/>
  <pageMargins left="0.59055118110236227" right="0.59055118110236227" top="0.98425196850393704" bottom="0.98425196850393704" header="0.51181102362204722" footer="0.51181102362204722"/>
  <pageSetup scale="70" orientation="portrait" r:id="rId1"/>
  <headerFooter alignWithMargins="0">
    <oddHeader>&amp;R&amp;"Arial,Félkövér"&amp;14I.sz.melléklet&amp;"Times New Roman CE,Normál"&amp;8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65353-7952-48B0-9B8E-8FADD2B77EC9}">
  <dimension ref="A1:X54"/>
  <sheetViews>
    <sheetView zoomScale="79" zoomScaleNormal="79" zoomScaleSheetLayoutView="75" workbookViewId="0">
      <selection activeCell="L19" sqref="L19"/>
    </sheetView>
  </sheetViews>
  <sheetFormatPr defaultColWidth="10.6640625" defaultRowHeight="15.75" x14ac:dyDescent="0.25"/>
  <cols>
    <col min="1" max="1" width="70.83203125" style="73" customWidth="1"/>
    <col min="2" max="4" width="30.1640625" style="164" customWidth="1"/>
    <col min="5" max="5" width="41.1640625" style="164" bestFit="1" customWidth="1"/>
    <col min="6" max="6" width="39.5" style="164" bestFit="1" customWidth="1"/>
    <col min="7" max="8" width="30.1640625" style="164" customWidth="1"/>
    <col min="9" max="9" width="25.6640625" style="165" customWidth="1"/>
    <col min="10" max="10" width="24.6640625" style="83" customWidth="1"/>
    <col min="11" max="11" width="25" style="83" customWidth="1"/>
    <col min="12" max="12" width="21.83203125" style="73" customWidth="1"/>
    <col min="13" max="13" width="22.33203125" style="83" customWidth="1"/>
    <col min="14" max="14" width="28" style="83" customWidth="1"/>
    <col min="15" max="15" width="25.5" style="83" customWidth="1"/>
    <col min="16" max="16" width="27.6640625" style="83" customWidth="1"/>
    <col min="17" max="17" width="23.6640625" style="83" customWidth="1"/>
    <col min="18" max="18" width="26.6640625" style="83" customWidth="1"/>
    <col min="19" max="19" width="27.1640625" style="73" customWidth="1"/>
    <col min="20" max="20" width="11.5" style="73" bestFit="1" customWidth="1"/>
    <col min="21" max="21" width="10.6640625" style="73"/>
    <col min="22" max="23" width="13.6640625" style="73" bestFit="1" customWidth="1"/>
    <col min="24" max="16384" width="10.6640625" style="73"/>
  </cols>
  <sheetData>
    <row r="1" spans="1:24" s="59" customFormat="1" ht="31.5" customHeight="1" x14ac:dyDescent="0.25">
      <c r="A1" s="57" t="s">
        <v>72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</row>
    <row r="2" spans="1:24" s="59" customFormat="1" ht="18" x14ac:dyDescent="0.25">
      <c r="A2" s="57" t="s">
        <v>73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</row>
    <row r="3" spans="1:24" s="59" customFormat="1" ht="18.75" thickBot="1" x14ac:dyDescent="0.3">
      <c r="A3" s="57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</row>
    <row r="4" spans="1:24" s="63" customFormat="1" ht="40.15" customHeight="1" thickBot="1" x14ac:dyDescent="0.25">
      <c r="A4" s="60"/>
      <c r="B4" s="215" t="s">
        <v>74</v>
      </c>
      <c r="C4" s="216"/>
      <c r="D4" s="216"/>
      <c r="E4" s="216"/>
      <c r="F4" s="216"/>
      <c r="G4" s="216"/>
      <c r="H4" s="217"/>
      <c r="I4" s="215" t="s">
        <v>74</v>
      </c>
      <c r="J4" s="216"/>
      <c r="K4" s="216"/>
      <c r="L4" s="216"/>
      <c r="M4" s="216"/>
      <c r="N4" s="216"/>
      <c r="O4" s="216"/>
      <c r="P4" s="61"/>
      <c r="Q4" s="61"/>
      <c r="R4" s="62"/>
    </row>
    <row r="5" spans="1:24" ht="24.95" customHeight="1" x14ac:dyDescent="0.25">
      <c r="A5" s="166"/>
      <c r="B5" s="64" t="s">
        <v>75</v>
      </c>
      <c r="C5" s="64" t="s">
        <v>76</v>
      </c>
      <c r="D5" s="64" t="s">
        <v>77</v>
      </c>
      <c r="E5" s="64" t="s">
        <v>78</v>
      </c>
      <c r="F5" s="65" t="s">
        <v>79</v>
      </c>
      <c r="G5" s="66" t="s">
        <v>80</v>
      </c>
      <c r="H5" s="64" t="s">
        <v>51</v>
      </c>
      <c r="I5" s="67" t="s">
        <v>81</v>
      </c>
      <c r="J5" s="68" t="s">
        <v>82</v>
      </c>
      <c r="K5" s="69" t="s">
        <v>83</v>
      </c>
      <c r="L5" s="68" t="s">
        <v>84</v>
      </c>
      <c r="M5" s="70" t="s">
        <v>85</v>
      </c>
      <c r="N5" s="71" t="s">
        <v>51</v>
      </c>
      <c r="O5" s="69" t="s">
        <v>86</v>
      </c>
      <c r="P5" s="68" t="s">
        <v>86</v>
      </c>
      <c r="Q5" s="72" t="s">
        <v>86</v>
      </c>
      <c r="R5" s="71" t="s">
        <v>51</v>
      </c>
    </row>
    <row r="6" spans="1:24" ht="24.95" customHeight="1" x14ac:dyDescent="0.25">
      <c r="A6" s="166"/>
      <c r="B6" s="66" t="s">
        <v>87</v>
      </c>
      <c r="C6" s="66" t="s">
        <v>88</v>
      </c>
      <c r="D6" s="66" t="s">
        <v>48</v>
      </c>
      <c r="E6" s="66" t="s">
        <v>89</v>
      </c>
      <c r="F6" s="74" t="s">
        <v>48</v>
      </c>
      <c r="G6" s="66"/>
      <c r="H6" s="66" t="s">
        <v>90</v>
      </c>
      <c r="I6" s="75" t="s">
        <v>91</v>
      </c>
      <c r="J6" s="76" t="s">
        <v>92</v>
      </c>
      <c r="K6" s="77" t="s">
        <v>93</v>
      </c>
      <c r="L6" s="76" t="s">
        <v>94</v>
      </c>
      <c r="M6" s="78" t="s">
        <v>95</v>
      </c>
      <c r="N6" s="79" t="s">
        <v>90</v>
      </c>
      <c r="O6" s="80" t="s">
        <v>93</v>
      </c>
      <c r="P6" s="76" t="s">
        <v>93</v>
      </c>
      <c r="Q6" s="81" t="s">
        <v>93</v>
      </c>
      <c r="R6" s="79" t="s">
        <v>90</v>
      </c>
    </row>
    <row r="7" spans="1:24" ht="24.95" customHeight="1" x14ac:dyDescent="0.25">
      <c r="A7" s="166"/>
      <c r="B7" s="66" t="s">
        <v>48</v>
      </c>
      <c r="C7" s="66" t="s">
        <v>71</v>
      </c>
      <c r="D7" s="66"/>
      <c r="E7" s="66" t="s">
        <v>48</v>
      </c>
      <c r="F7" s="74" t="s">
        <v>96</v>
      </c>
      <c r="G7" s="66"/>
      <c r="H7" s="66" t="s">
        <v>48</v>
      </c>
      <c r="I7" s="75" t="s">
        <v>10</v>
      </c>
      <c r="J7" s="76" t="s">
        <v>97</v>
      </c>
      <c r="K7" s="77" t="s">
        <v>10</v>
      </c>
      <c r="L7" s="76" t="s">
        <v>98</v>
      </c>
      <c r="M7" s="78" t="s">
        <v>99</v>
      </c>
      <c r="N7" s="79" t="s">
        <v>100</v>
      </c>
      <c r="O7" s="80"/>
      <c r="P7" s="76"/>
      <c r="Q7" s="81"/>
      <c r="R7" s="79" t="s">
        <v>101</v>
      </c>
    </row>
    <row r="8" spans="1:24" ht="24.95" customHeight="1" x14ac:dyDescent="0.25">
      <c r="A8" s="167" t="s">
        <v>4</v>
      </c>
      <c r="B8" s="66"/>
      <c r="C8" s="66"/>
      <c r="D8" s="66"/>
      <c r="E8" s="66" t="s">
        <v>102</v>
      </c>
      <c r="F8" s="74" t="s">
        <v>103</v>
      </c>
      <c r="G8" s="66"/>
      <c r="H8" s="66"/>
      <c r="I8" s="82"/>
      <c r="J8" s="76" t="s">
        <v>10</v>
      </c>
      <c r="L8" s="84"/>
      <c r="M8" s="78" t="s">
        <v>93</v>
      </c>
      <c r="N8" s="79" t="s">
        <v>104</v>
      </c>
      <c r="O8" s="80" t="s">
        <v>105</v>
      </c>
      <c r="P8" s="76" t="s">
        <v>106</v>
      </c>
      <c r="Q8" s="81" t="s">
        <v>107</v>
      </c>
      <c r="R8" s="79" t="s">
        <v>104</v>
      </c>
    </row>
    <row r="9" spans="1:24" ht="24.95" customHeight="1" x14ac:dyDescent="0.25">
      <c r="A9" s="167"/>
      <c r="B9" s="66"/>
      <c r="C9" s="66"/>
      <c r="D9" s="66"/>
      <c r="E9" s="66"/>
      <c r="F9" s="85" t="s">
        <v>108</v>
      </c>
      <c r="G9" s="66"/>
      <c r="H9" s="66"/>
      <c r="I9" s="82"/>
      <c r="J9" s="86"/>
      <c r="L9" s="84"/>
      <c r="M9" s="78"/>
      <c r="N9" s="79" t="s">
        <v>10</v>
      </c>
      <c r="O9" s="80"/>
      <c r="P9" s="76"/>
      <c r="Q9" s="81" t="s">
        <v>109</v>
      </c>
      <c r="R9" s="79" t="s">
        <v>10</v>
      </c>
    </row>
    <row r="10" spans="1:24" ht="24.95" customHeight="1" thickBot="1" x14ac:dyDescent="0.3">
      <c r="A10" s="168"/>
      <c r="B10" s="87" t="s">
        <v>15</v>
      </c>
      <c r="C10" s="87" t="s">
        <v>6</v>
      </c>
      <c r="D10" s="87" t="s">
        <v>110</v>
      </c>
      <c r="E10" s="87" t="s">
        <v>16</v>
      </c>
      <c r="F10" s="87" t="s">
        <v>18</v>
      </c>
      <c r="G10" s="87" t="s">
        <v>19</v>
      </c>
      <c r="H10" s="87" t="s">
        <v>111</v>
      </c>
      <c r="I10" s="88"/>
      <c r="J10" s="89"/>
      <c r="K10" s="90"/>
      <c r="L10" s="91"/>
      <c r="M10" s="92"/>
      <c r="N10" s="93"/>
      <c r="O10" s="94"/>
      <c r="P10" s="91"/>
      <c r="Q10" s="81" t="s">
        <v>112</v>
      </c>
      <c r="R10" s="95"/>
    </row>
    <row r="11" spans="1:24" ht="24.95" customHeight="1" x14ac:dyDescent="0.25">
      <c r="A11" s="96" t="s">
        <v>113</v>
      </c>
      <c r="B11" s="97"/>
      <c r="C11" s="97"/>
      <c r="D11" s="97"/>
      <c r="E11" s="97"/>
      <c r="F11" s="97"/>
      <c r="G11" s="97"/>
      <c r="H11" s="98"/>
      <c r="I11" s="99"/>
      <c r="J11" s="100"/>
      <c r="K11" s="101"/>
      <c r="L11" s="100"/>
      <c r="M11" s="102"/>
      <c r="N11" s="103"/>
      <c r="O11" s="104"/>
      <c r="P11" s="100"/>
      <c r="Q11" s="105"/>
      <c r="R11" s="103"/>
    </row>
    <row r="12" spans="1:24" ht="24.95" customHeight="1" x14ac:dyDescent="0.25">
      <c r="A12" s="106" t="s">
        <v>114</v>
      </c>
      <c r="B12" s="107">
        <v>2985</v>
      </c>
      <c r="C12" s="107">
        <v>23230</v>
      </c>
      <c r="D12" s="107">
        <f t="shared" ref="D12:D29" si="0">B12+C12</f>
        <v>26215</v>
      </c>
      <c r="E12" s="107">
        <v>4530</v>
      </c>
      <c r="F12" s="107">
        <v>15625</v>
      </c>
      <c r="G12" s="108">
        <v>6060</v>
      </c>
      <c r="H12" s="109">
        <f t="shared" ref="H12:H29" si="1">E12+F12</f>
        <v>20155</v>
      </c>
      <c r="I12" s="110">
        <v>6688</v>
      </c>
      <c r="J12" s="111">
        <v>1159</v>
      </c>
      <c r="K12" s="111">
        <v>1396</v>
      </c>
      <c r="L12" s="107"/>
      <c r="M12" s="112"/>
      <c r="N12" s="113">
        <f t="shared" ref="N12:N29" si="2">SUM(I12:M12)</f>
        <v>9243</v>
      </c>
      <c r="O12" s="114">
        <v>10912</v>
      </c>
      <c r="P12" s="111"/>
      <c r="Q12" s="115"/>
      <c r="R12" s="113">
        <f>SUM(O12:Q12)</f>
        <v>10912</v>
      </c>
      <c r="S12" s="73">
        <f>(N12+O12+P12+Q12)-H12</f>
        <v>0</v>
      </c>
      <c r="V12" s="73">
        <f>E12+F12+G12</f>
        <v>26215</v>
      </c>
      <c r="W12" s="73">
        <f>D12</f>
        <v>26215</v>
      </c>
      <c r="X12" s="73">
        <f>V12-W12</f>
        <v>0</v>
      </c>
    </row>
    <row r="13" spans="1:24" ht="24.95" customHeight="1" x14ac:dyDescent="0.25">
      <c r="A13" s="116" t="s">
        <v>115</v>
      </c>
      <c r="B13" s="107">
        <v>290</v>
      </c>
      <c r="C13" s="107">
        <v>3818</v>
      </c>
      <c r="D13" s="107">
        <f t="shared" si="0"/>
        <v>4108</v>
      </c>
      <c r="E13" s="107">
        <v>1062</v>
      </c>
      <c r="F13" s="107">
        <v>1235</v>
      </c>
      <c r="G13" s="107">
        <v>1811</v>
      </c>
      <c r="H13" s="109">
        <f t="shared" si="1"/>
        <v>2297</v>
      </c>
      <c r="I13" s="110">
        <v>561</v>
      </c>
      <c r="J13" s="111">
        <v>101</v>
      </c>
      <c r="K13" s="111">
        <v>1166</v>
      </c>
      <c r="L13" s="107"/>
      <c r="M13" s="112"/>
      <c r="N13" s="113">
        <f t="shared" si="2"/>
        <v>1828</v>
      </c>
      <c r="O13" s="114">
        <v>469</v>
      </c>
      <c r="P13" s="111"/>
      <c r="Q13" s="115"/>
      <c r="R13" s="113">
        <f t="shared" ref="R13:R31" si="3">SUM(O13:Q13)</f>
        <v>469</v>
      </c>
      <c r="S13" s="73">
        <f t="shared" ref="S13:S53" si="4">(N13+O13+P13+Q13)-H13</f>
        <v>0</v>
      </c>
      <c r="V13" s="73">
        <f t="shared" ref="V13:V53" si="5">E13+F13+G13</f>
        <v>4108</v>
      </c>
      <c r="W13" s="73">
        <f t="shared" ref="W13:W53" si="6">D13</f>
        <v>4108</v>
      </c>
      <c r="X13" s="73">
        <f t="shared" ref="X13:X53" si="7">V13-W13</f>
        <v>0</v>
      </c>
    </row>
    <row r="14" spans="1:24" ht="24.95" customHeight="1" x14ac:dyDescent="0.25">
      <c r="A14" s="116" t="s">
        <v>137</v>
      </c>
      <c r="B14" s="107">
        <v>1050</v>
      </c>
      <c r="C14" s="107">
        <v>3770</v>
      </c>
      <c r="D14" s="107">
        <f t="shared" si="0"/>
        <v>4820</v>
      </c>
      <c r="E14" s="107">
        <v>1698</v>
      </c>
      <c r="F14" s="107">
        <v>1317</v>
      </c>
      <c r="G14" s="107">
        <v>1805</v>
      </c>
      <c r="H14" s="109">
        <f t="shared" si="1"/>
        <v>3015</v>
      </c>
      <c r="I14" s="110">
        <f>1145+300</f>
        <v>1445</v>
      </c>
      <c r="J14" s="111">
        <f>190+52</f>
        <v>242</v>
      </c>
      <c r="K14" s="111">
        <f>363+965</f>
        <v>1328</v>
      </c>
      <c r="L14" s="107"/>
      <c r="M14" s="112"/>
      <c r="N14" s="113">
        <f t="shared" si="2"/>
        <v>3015</v>
      </c>
      <c r="O14" s="114"/>
      <c r="P14" s="111"/>
      <c r="Q14" s="115"/>
      <c r="R14" s="113">
        <f t="shared" si="3"/>
        <v>0</v>
      </c>
      <c r="S14" s="73">
        <f t="shared" si="4"/>
        <v>0</v>
      </c>
      <c r="V14" s="73">
        <f t="shared" si="5"/>
        <v>4820</v>
      </c>
      <c r="W14" s="73">
        <f t="shared" si="6"/>
        <v>4820</v>
      </c>
      <c r="X14" s="73">
        <f t="shared" si="7"/>
        <v>0</v>
      </c>
    </row>
    <row r="15" spans="1:24" ht="24.95" customHeight="1" x14ac:dyDescent="0.25">
      <c r="A15" s="116" t="s">
        <v>138</v>
      </c>
      <c r="B15" s="107">
        <v>1031</v>
      </c>
      <c r="C15" s="107">
        <v>9086</v>
      </c>
      <c r="D15" s="107">
        <f t="shared" si="0"/>
        <v>10117</v>
      </c>
      <c r="E15" s="107">
        <v>3779</v>
      </c>
      <c r="F15" s="107">
        <v>1806</v>
      </c>
      <c r="G15" s="107">
        <v>4532</v>
      </c>
      <c r="H15" s="109">
        <f t="shared" si="1"/>
        <v>5585</v>
      </c>
      <c r="I15" s="110">
        <f>1420+740</f>
        <v>2160</v>
      </c>
      <c r="J15" s="111">
        <f>276+129</f>
        <v>405</v>
      </c>
      <c r="K15" s="111">
        <f>108+937</f>
        <v>1045</v>
      </c>
      <c r="L15" s="107"/>
      <c r="M15" s="112"/>
      <c r="N15" s="113">
        <f t="shared" si="2"/>
        <v>3610</v>
      </c>
      <c r="O15" s="114">
        <v>986</v>
      </c>
      <c r="P15" s="111">
        <v>989</v>
      </c>
      <c r="Q15" s="115"/>
      <c r="R15" s="113">
        <f t="shared" si="3"/>
        <v>1975</v>
      </c>
      <c r="S15" s="73">
        <f t="shared" si="4"/>
        <v>0</v>
      </c>
      <c r="V15" s="73">
        <f t="shared" si="5"/>
        <v>10117</v>
      </c>
      <c r="W15" s="73">
        <f t="shared" si="6"/>
        <v>10117</v>
      </c>
      <c r="X15" s="73">
        <f t="shared" si="7"/>
        <v>0</v>
      </c>
    </row>
    <row r="16" spans="1:24" ht="24.95" customHeight="1" x14ac:dyDescent="0.25">
      <c r="A16" s="116" t="s">
        <v>139</v>
      </c>
      <c r="B16" s="107">
        <v>449</v>
      </c>
      <c r="C16" s="107">
        <v>4605</v>
      </c>
      <c r="D16" s="107">
        <f t="shared" si="0"/>
        <v>5054</v>
      </c>
      <c r="E16" s="107">
        <v>1616</v>
      </c>
      <c r="F16" s="107">
        <v>1053</v>
      </c>
      <c r="G16" s="107">
        <v>2385</v>
      </c>
      <c r="H16" s="109">
        <f t="shared" si="1"/>
        <v>2669</v>
      </c>
      <c r="I16" s="110">
        <f>446+637</f>
        <v>1083</v>
      </c>
      <c r="J16" s="111">
        <f>64+111</f>
        <v>175</v>
      </c>
      <c r="K16" s="111">
        <f>1106+305</f>
        <v>1411</v>
      </c>
      <c r="L16" s="107"/>
      <c r="M16" s="112"/>
      <c r="N16" s="113">
        <f t="shared" si="2"/>
        <v>2669</v>
      </c>
      <c r="O16" s="114"/>
      <c r="P16" s="111"/>
      <c r="Q16" s="115"/>
      <c r="R16" s="113">
        <f t="shared" si="3"/>
        <v>0</v>
      </c>
      <c r="S16" s="73">
        <f t="shared" si="4"/>
        <v>0</v>
      </c>
      <c r="V16" s="73">
        <f t="shared" si="5"/>
        <v>5054</v>
      </c>
      <c r="W16" s="73">
        <f t="shared" si="6"/>
        <v>5054</v>
      </c>
      <c r="X16" s="73">
        <f t="shared" si="7"/>
        <v>0</v>
      </c>
    </row>
    <row r="17" spans="1:24" ht="24.95" customHeight="1" x14ac:dyDescent="0.25">
      <c r="A17" s="116" t="s">
        <v>140</v>
      </c>
      <c r="B17" s="107">
        <v>921</v>
      </c>
      <c r="C17" s="107">
        <v>4122</v>
      </c>
      <c r="D17" s="107">
        <f t="shared" si="0"/>
        <v>5043</v>
      </c>
      <c r="E17" s="107">
        <v>1902</v>
      </c>
      <c r="F17" s="107">
        <v>2423</v>
      </c>
      <c r="G17" s="107">
        <v>718</v>
      </c>
      <c r="H17" s="109">
        <f t="shared" si="1"/>
        <v>4325</v>
      </c>
      <c r="I17" s="110">
        <f>1529+433</f>
        <v>1962</v>
      </c>
      <c r="J17" s="111">
        <f>255+76</f>
        <v>331</v>
      </c>
      <c r="K17" s="111">
        <f>118+1914</f>
        <v>2032</v>
      </c>
      <c r="L17" s="107"/>
      <c r="M17" s="112"/>
      <c r="N17" s="113">
        <f t="shared" si="2"/>
        <v>4325</v>
      </c>
      <c r="O17" s="114"/>
      <c r="P17" s="111"/>
      <c r="Q17" s="115"/>
      <c r="R17" s="113">
        <f t="shared" si="3"/>
        <v>0</v>
      </c>
      <c r="S17" s="73">
        <f t="shared" si="4"/>
        <v>0</v>
      </c>
      <c r="V17" s="73">
        <f t="shared" si="5"/>
        <v>5043</v>
      </c>
      <c r="W17" s="73">
        <f t="shared" si="6"/>
        <v>5043</v>
      </c>
      <c r="X17" s="73">
        <f t="shared" si="7"/>
        <v>0</v>
      </c>
    </row>
    <row r="18" spans="1:24" ht="24.95" customHeight="1" x14ac:dyDescent="0.25">
      <c r="A18" s="116" t="s">
        <v>141</v>
      </c>
      <c r="B18" s="107">
        <v>396</v>
      </c>
      <c r="C18" s="107">
        <v>2639</v>
      </c>
      <c r="D18" s="107">
        <f t="shared" si="0"/>
        <v>3035</v>
      </c>
      <c r="E18" s="107">
        <v>519</v>
      </c>
      <c r="F18" s="107">
        <v>312</v>
      </c>
      <c r="G18" s="107">
        <v>2204</v>
      </c>
      <c r="H18" s="109">
        <f t="shared" si="1"/>
        <v>831</v>
      </c>
      <c r="I18" s="110">
        <f>440+99</f>
        <v>539</v>
      </c>
      <c r="J18" s="111">
        <f>79+17</f>
        <v>96</v>
      </c>
      <c r="K18" s="111">
        <v>196</v>
      </c>
      <c r="L18" s="107"/>
      <c r="M18" s="112"/>
      <c r="N18" s="113">
        <f t="shared" si="2"/>
        <v>831</v>
      </c>
      <c r="O18" s="114"/>
      <c r="P18" s="111"/>
      <c r="Q18" s="115"/>
      <c r="R18" s="113">
        <f t="shared" si="3"/>
        <v>0</v>
      </c>
      <c r="S18" s="73">
        <f t="shared" si="4"/>
        <v>0</v>
      </c>
      <c r="V18" s="73">
        <f t="shared" si="5"/>
        <v>3035</v>
      </c>
      <c r="W18" s="73">
        <f t="shared" si="6"/>
        <v>3035</v>
      </c>
      <c r="X18" s="73">
        <f t="shared" si="7"/>
        <v>0</v>
      </c>
    </row>
    <row r="19" spans="1:24" ht="24.95" customHeight="1" x14ac:dyDescent="0.25">
      <c r="A19" s="116" t="s">
        <v>142</v>
      </c>
      <c r="B19" s="107">
        <v>340</v>
      </c>
      <c r="C19" s="107">
        <v>9502</v>
      </c>
      <c r="D19" s="107">
        <f t="shared" si="0"/>
        <v>9842</v>
      </c>
      <c r="E19" s="107">
        <v>732</v>
      </c>
      <c r="F19" s="107">
        <v>8688</v>
      </c>
      <c r="G19" s="107">
        <v>422</v>
      </c>
      <c r="H19" s="109">
        <f t="shared" si="1"/>
        <v>9420</v>
      </c>
      <c r="I19" s="110">
        <f>446+1273</f>
        <v>1719</v>
      </c>
      <c r="J19" s="111">
        <f>60+223</f>
        <v>283</v>
      </c>
      <c r="K19" s="111">
        <f>226+842</f>
        <v>1068</v>
      </c>
      <c r="L19" s="107"/>
      <c r="M19" s="112"/>
      <c r="N19" s="113">
        <f t="shared" si="2"/>
        <v>3070</v>
      </c>
      <c r="O19" s="114">
        <v>6350</v>
      </c>
      <c r="P19" s="111"/>
      <c r="Q19" s="115"/>
      <c r="R19" s="113">
        <f t="shared" si="3"/>
        <v>6350</v>
      </c>
      <c r="S19" s="73">
        <f t="shared" si="4"/>
        <v>0</v>
      </c>
      <c r="V19" s="73">
        <f t="shared" si="5"/>
        <v>9842</v>
      </c>
      <c r="W19" s="73">
        <f t="shared" si="6"/>
        <v>9842</v>
      </c>
      <c r="X19" s="73">
        <f t="shared" si="7"/>
        <v>0</v>
      </c>
    </row>
    <row r="20" spans="1:24" ht="24.95" customHeight="1" x14ac:dyDescent="0.25">
      <c r="A20" s="116" t="s">
        <v>116</v>
      </c>
      <c r="B20" s="107">
        <v>614</v>
      </c>
      <c r="C20" s="107">
        <v>5199</v>
      </c>
      <c r="D20" s="107">
        <f t="shared" si="0"/>
        <v>5813</v>
      </c>
      <c r="E20" s="107">
        <v>833</v>
      </c>
      <c r="F20" s="107">
        <v>4297</v>
      </c>
      <c r="G20" s="107">
        <v>683</v>
      </c>
      <c r="H20" s="109">
        <f t="shared" si="1"/>
        <v>5130</v>
      </c>
      <c r="I20" s="110">
        <f>428+3101</f>
        <v>3529</v>
      </c>
      <c r="J20" s="111">
        <f>84+543</f>
        <v>627</v>
      </c>
      <c r="K20" s="111">
        <f>321+653</f>
        <v>974</v>
      </c>
      <c r="L20" s="107"/>
      <c r="M20" s="112"/>
      <c r="N20" s="113">
        <f t="shared" si="2"/>
        <v>5130</v>
      </c>
      <c r="O20" s="114"/>
      <c r="P20" s="111"/>
      <c r="Q20" s="115"/>
      <c r="R20" s="113">
        <f t="shared" si="3"/>
        <v>0</v>
      </c>
      <c r="S20" s="73">
        <f t="shared" si="4"/>
        <v>0</v>
      </c>
      <c r="V20" s="73">
        <f t="shared" si="5"/>
        <v>5813</v>
      </c>
      <c r="W20" s="73">
        <f t="shared" si="6"/>
        <v>5813</v>
      </c>
      <c r="X20" s="73">
        <f t="shared" si="7"/>
        <v>0</v>
      </c>
    </row>
    <row r="21" spans="1:24" ht="24.95" customHeight="1" x14ac:dyDescent="0.25">
      <c r="A21" s="116" t="s">
        <v>143</v>
      </c>
      <c r="B21" s="107">
        <v>524</v>
      </c>
      <c r="C21" s="107">
        <v>25263</v>
      </c>
      <c r="D21" s="107">
        <f t="shared" si="0"/>
        <v>25787</v>
      </c>
      <c r="E21" s="107">
        <v>1362</v>
      </c>
      <c r="F21" s="107">
        <v>22716</v>
      </c>
      <c r="G21" s="107">
        <v>1709</v>
      </c>
      <c r="H21" s="109">
        <f t="shared" si="1"/>
        <v>24078</v>
      </c>
      <c r="I21" s="110">
        <f>529+124</f>
        <v>653</v>
      </c>
      <c r="J21" s="111">
        <f>74+22</f>
        <v>96</v>
      </c>
      <c r="K21" s="111">
        <f>759+779</f>
        <v>1538</v>
      </c>
      <c r="L21" s="107"/>
      <c r="M21" s="112"/>
      <c r="N21" s="113">
        <f t="shared" si="2"/>
        <v>2287</v>
      </c>
      <c r="O21" s="114"/>
      <c r="P21" s="111">
        <v>21791</v>
      </c>
      <c r="Q21" s="115"/>
      <c r="R21" s="113">
        <f t="shared" si="3"/>
        <v>21791</v>
      </c>
      <c r="S21" s="73">
        <f t="shared" si="4"/>
        <v>0</v>
      </c>
      <c r="V21" s="73">
        <f t="shared" si="5"/>
        <v>25787</v>
      </c>
      <c r="W21" s="73">
        <f t="shared" si="6"/>
        <v>25787</v>
      </c>
      <c r="X21" s="73">
        <f t="shared" si="7"/>
        <v>0</v>
      </c>
    </row>
    <row r="22" spans="1:24" ht="24.95" customHeight="1" x14ac:dyDescent="0.25">
      <c r="A22" s="116" t="s">
        <v>117</v>
      </c>
      <c r="B22" s="108">
        <v>337</v>
      </c>
      <c r="C22" s="107">
        <v>2808</v>
      </c>
      <c r="D22" s="107">
        <f t="shared" si="0"/>
        <v>3145</v>
      </c>
      <c r="E22" s="107">
        <v>676</v>
      </c>
      <c r="F22" s="107">
        <v>2002</v>
      </c>
      <c r="G22" s="107">
        <v>467</v>
      </c>
      <c r="H22" s="109">
        <f t="shared" si="1"/>
        <v>2678</v>
      </c>
      <c r="I22" s="110">
        <f>374+721</f>
        <v>1095</v>
      </c>
      <c r="J22" s="111">
        <f>64+126</f>
        <v>190</v>
      </c>
      <c r="K22" s="111">
        <f>238+280</f>
        <v>518</v>
      </c>
      <c r="L22" s="107"/>
      <c r="M22" s="112"/>
      <c r="N22" s="113">
        <f t="shared" si="2"/>
        <v>1803</v>
      </c>
      <c r="O22" s="114">
        <v>875</v>
      </c>
      <c r="P22" s="111"/>
      <c r="Q22" s="115"/>
      <c r="R22" s="113">
        <f t="shared" si="3"/>
        <v>875</v>
      </c>
      <c r="S22" s="73">
        <f t="shared" si="4"/>
        <v>0</v>
      </c>
      <c r="V22" s="73">
        <f t="shared" si="5"/>
        <v>3145</v>
      </c>
      <c r="W22" s="73">
        <f t="shared" si="6"/>
        <v>3145</v>
      </c>
      <c r="X22" s="73">
        <f t="shared" si="7"/>
        <v>0</v>
      </c>
    </row>
    <row r="23" spans="1:24" ht="24.95" customHeight="1" x14ac:dyDescent="0.25">
      <c r="A23" s="116" t="s">
        <v>118</v>
      </c>
      <c r="B23" s="107">
        <v>1175</v>
      </c>
      <c r="C23" s="107">
        <v>5903</v>
      </c>
      <c r="D23" s="107">
        <f t="shared" si="0"/>
        <v>7078</v>
      </c>
      <c r="E23" s="107">
        <v>1882</v>
      </c>
      <c r="F23" s="107">
        <v>5027</v>
      </c>
      <c r="G23" s="107">
        <v>169</v>
      </c>
      <c r="H23" s="109">
        <f t="shared" si="1"/>
        <v>6909</v>
      </c>
      <c r="I23" s="110">
        <f>1504+17</f>
        <v>1521</v>
      </c>
      <c r="J23" s="111">
        <f>276+1</f>
        <v>277</v>
      </c>
      <c r="K23" s="111">
        <f>102+1496</f>
        <v>1598</v>
      </c>
      <c r="L23" s="107"/>
      <c r="M23" s="112"/>
      <c r="N23" s="113">
        <f t="shared" si="2"/>
        <v>3396</v>
      </c>
      <c r="O23" s="114">
        <v>1880</v>
      </c>
      <c r="P23" s="111">
        <v>1633</v>
      </c>
      <c r="Q23" s="115"/>
      <c r="R23" s="113">
        <f t="shared" si="3"/>
        <v>3513</v>
      </c>
      <c r="S23" s="73">
        <f t="shared" si="4"/>
        <v>0</v>
      </c>
      <c r="V23" s="73">
        <f t="shared" si="5"/>
        <v>7078</v>
      </c>
      <c r="W23" s="73">
        <f t="shared" si="6"/>
        <v>7078</v>
      </c>
      <c r="X23" s="73">
        <f t="shared" si="7"/>
        <v>0</v>
      </c>
    </row>
    <row r="24" spans="1:24" ht="24.95" customHeight="1" x14ac:dyDescent="0.25">
      <c r="A24" s="116" t="s">
        <v>119</v>
      </c>
      <c r="B24" s="107">
        <v>2284</v>
      </c>
      <c r="C24" s="107">
        <v>5157</v>
      </c>
      <c r="D24" s="107">
        <f t="shared" si="0"/>
        <v>7441</v>
      </c>
      <c r="E24" s="107">
        <v>4170</v>
      </c>
      <c r="F24" s="107">
        <v>2303</v>
      </c>
      <c r="G24" s="107">
        <v>968</v>
      </c>
      <c r="H24" s="109">
        <f t="shared" si="1"/>
        <v>6473</v>
      </c>
      <c r="I24" s="110">
        <f>3157+296</f>
        <v>3453</v>
      </c>
      <c r="J24" s="111">
        <f>544+51</f>
        <v>595</v>
      </c>
      <c r="K24" s="111">
        <f>469+1956</f>
        <v>2425</v>
      </c>
      <c r="L24" s="107"/>
      <c r="M24" s="112"/>
      <c r="N24" s="113">
        <f t="shared" si="2"/>
        <v>6473</v>
      </c>
      <c r="O24" s="114"/>
      <c r="P24" s="111"/>
      <c r="Q24" s="115"/>
      <c r="R24" s="113">
        <f t="shared" si="3"/>
        <v>0</v>
      </c>
      <c r="S24" s="73">
        <f t="shared" si="4"/>
        <v>0</v>
      </c>
      <c r="V24" s="73">
        <f t="shared" si="5"/>
        <v>7441</v>
      </c>
      <c r="W24" s="73">
        <f t="shared" si="6"/>
        <v>7441</v>
      </c>
      <c r="X24" s="73">
        <f t="shared" si="7"/>
        <v>0</v>
      </c>
    </row>
    <row r="25" spans="1:24" ht="24.95" customHeight="1" x14ac:dyDescent="0.25">
      <c r="A25" s="116" t="s">
        <v>120</v>
      </c>
      <c r="B25" s="107">
        <v>766</v>
      </c>
      <c r="C25" s="107">
        <v>4438</v>
      </c>
      <c r="D25" s="107">
        <f t="shared" si="0"/>
        <v>5204</v>
      </c>
      <c r="E25" s="107">
        <v>1419</v>
      </c>
      <c r="F25" s="107">
        <v>887</v>
      </c>
      <c r="G25" s="107">
        <v>2898</v>
      </c>
      <c r="H25" s="109">
        <f t="shared" si="1"/>
        <v>2306</v>
      </c>
      <c r="I25" s="110">
        <f>1008+492</f>
        <v>1500</v>
      </c>
      <c r="J25" s="111">
        <f>184+86</f>
        <v>270</v>
      </c>
      <c r="K25" s="111">
        <f>227+309</f>
        <v>536</v>
      </c>
      <c r="L25" s="107"/>
      <c r="M25" s="112"/>
      <c r="N25" s="113">
        <f t="shared" si="2"/>
        <v>2306</v>
      </c>
      <c r="O25" s="114"/>
      <c r="P25" s="111"/>
      <c r="Q25" s="115"/>
      <c r="R25" s="113">
        <f t="shared" si="3"/>
        <v>0</v>
      </c>
      <c r="S25" s="73">
        <f t="shared" si="4"/>
        <v>0</v>
      </c>
      <c r="V25" s="73">
        <f t="shared" si="5"/>
        <v>5204</v>
      </c>
      <c r="W25" s="73">
        <f t="shared" si="6"/>
        <v>5204</v>
      </c>
      <c r="X25" s="73">
        <f t="shared" si="7"/>
        <v>0</v>
      </c>
    </row>
    <row r="26" spans="1:24" ht="24.95" customHeight="1" x14ac:dyDescent="0.25">
      <c r="A26" s="116" t="s">
        <v>121</v>
      </c>
      <c r="B26" s="107">
        <v>859</v>
      </c>
      <c r="C26" s="107">
        <v>3930</v>
      </c>
      <c r="D26" s="107">
        <f t="shared" si="0"/>
        <v>4789</v>
      </c>
      <c r="E26" s="107">
        <v>1408</v>
      </c>
      <c r="F26" s="107">
        <v>3208</v>
      </c>
      <c r="G26" s="107">
        <v>173</v>
      </c>
      <c r="H26" s="109">
        <f t="shared" si="1"/>
        <v>4616</v>
      </c>
      <c r="I26" s="110">
        <f>1015+1752</f>
        <v>2767</v>
      </c>
      <c r="J26" s="111">
        <f>141+307</f>
        <v>448</v>
      </c>
      <c r="K26" s="111">
        <f>252+1149</f>
        <v>1401</v>
      </c>
      <c r="L26" s="107"/>
      <c r="M26" s="112"/>
      <c r="N26" s="113">
        <f t="shared" si="2"/>
        <v>4616</v>
      </c>
      <c r="O26" s="114"/>
      <c r="P26" s="111"/>
      <c r="Q26" s="115"/>
      <c r="R26" s="113">
        <f t="shared" si="3"/>
        <v>0</v>
      </c>
      <c r="S26" s="73">
        <f t="shared" si="4"/>
        <v>0</v>
      </c>
      <c r="V26" s="73">
        <f t="shared" si="5"/>
        <v>4789</v>
      </c>
      <c r="W26" s="73">
        <f t="shared" si="6"/>
        <v>4789</v>
      </c>
      <c r="X26" s="73">
        <f t="shared" si="7"/>
        <v>0</v>
      </c>
    </row>
    <row r="27" spans="1:24" ht="24.95" customHeight="1" x14ac:dyDescent="0.25">
      <c r="A27" s="116" t="s">
        <v>144</v>
      </c>
      <c r="B27" s="107">
        <v>2178</v>
      </c>
      <c r="C27" s="107">
        <v>13633</v>
      </c>
      <c r="D27" s="107">
        <f t="shared" si="0"/>
        <v>15811</v>
      </c>
      <c r="E27" s="107">
        <v>3663</v>
      </c>
      <c r="F27" s="107">
        <v>6806</v>
      </c>
      <c r="G27" s="107">
        <v>5342</v>
      </c>
      <c r="H27" s="109">
        <f t="shared" si="1"/>
        <v>10469</v>
      </c>
      <c r="I27" s="110">
        <f>2921+1597</f>
        <v>4518</v>
      </c>
      <c r="J27" s="111">
        <f>528+280</f>
        <v>808</v>
      </c>
      <c r="K27" s="111">
        <f>214+1859</f>
        <v>2073</v>
      </c>
      <c r="L27" s="107"/>
      <c r="M27" s="112"/>
      <c r="N27" s="113">
        <f t="shared" si="2"/>
        <v>7399</v>
      </c>
      <c r="O27" s="114">
        <v>688</v>
      </c>
      <c r="P27" s="111">
        <v>2382</v>
      </c>
      <c r="Q27" s="115"/>
      <c r="R27" s="113">
        <f t="shared" si="3"/>
        <v>3070</v>
      </c>
      <c r="S27" s="73">
        <f t="shared" si="4"/>
        <v>0</v>
      </c>
      <c r="V27" s="73">
        <f t="shared" si="5"/>
        <v>15811</v>
      </c>
      <c r="W27" s="73">
        <f t="shared" si="6"/>
        <v>15811</v>
      </c>
      <c r="X27" s="73">
        <f t="shared" si="7"/>
        <v>0</v>
      </c>
    </row>
    <row r="28" spans="1:24" ht="24.95" customHeight="1" x14ac:dyDescent="0.25">
      <c r="A28" s="116" t="s">
        <v>122</v>
      </c>
      <c r="B28" s="107">
        <v>1214</v>
      </c>
      <c r="C28" s="107">
        <v>6495</v>
      </c>
      <c r="D28" s="107">
        <f t="shared" si="0"/>
        <v>7709</v>
      </c>
      <c r="E28" s="107">
        <v>2357</v>
      </c>
      <c r="F28" s="107">
        <v>3667</v>
      </c>
      <c r="G28" s="107">
        <v>1685</v>
      </c>
      <c r="H28" s="109">
        <f t="shared" si="1"/>
        <v>6024</v>
      </c>
      <c r="I28" s="110">
        <f>1559+1325</f>
        <v>2884</v>
      </c>
      <c r="J28" s="111">
        <f>262+232</f>
        <v>494</v>
      </c>
      <c r="K28" s="111">
        <f>496+784</f>
        <v>1280</v>
      </c>
      <c r="L28" s="107"/>
      <c r="M28" s="112"/>
      <c r="N28" s="113">
        <f t="shared" si="2"/>
        <v>4658</v>
      </c>
      <c r="O28" s="114">
        <v>1366</v>
      </c>
      <c r="P28" s="111"/>
      <c r="Q28" s="115"/>
      <c r="R28" s="113">
        <f t="shared" si="3"/>
        <v>1366</v>
      </c>
      <c r="S28" s="73">
        <f t="shared" si="4"/>
        <v>0</v>
      </c>
      <c r="V28" s="73">
        <f t="shared" si="5"/>
        <v>7709</v>
      </c>
      <c r="W28" s="73">
        <f t="shared" si="6"/>
        <v>7709</v>
      </c>
      <c r="X28" s="73">
        <f t="shared" si="7"/>
        <v>0</v>
      </c>
    </row>
    <row r="29" spans="1:24" ht="24.95" customHeight="1" thickBot="1" x14ac:dyDescent="0.3">
      <c r="A29" s="117" t="s">
        <v>145</v>
      </c>
      <c r="B29" s="107">
        <v>1230</v>
      </c>
      <c r="C29" s="107">
        <v>2187</v>
      </c>
      <c r="D29" s="107">
        <f t="shared" si="0"/>
        <v>3417</v>
      </c>
      <c r="E29" s="107">
        <v>2093</v>
      </c>
      <c r="F29" s="107">
        <v>985</v>
      </c>
      <c r="G29" s="107">
        <v>339</v>
      </c>
      <c r="H29" s="109">
        <f t="shared" si="1"/>
        <v>3078</v>
      </c>
      <c r="I29" s="110">
        <f>1592+407</f>
        <v>1999</v>
      </c>
      <c r="J29" s="111">
        <f>271+71</f>
        <v>342</v>
      </c>
      <c r="K29" s="111">
        <f>230+407</f>
        <v>637</v>
      </c>
      <c r="L29" s="107"/>
      <c r="M29" s="112"/>
      <c r="N29" s="113">
        <f t="shared" si="2"/>
        <v>2978</v>
      </c>
      <c r="O29" s="114">
        <v>100</v>
      </c>
      <c r="P29" s="111"/>
      <c r="Q29" s="115"/>
      <c r="R29" s="113">
        <f t="shared" si="3"/>
        <v>100</v>
      </c>
      <c r="S29" s="73">
        <f t="shared" si="4"/>
        <v>0</v>
      </c>
      <c r="V29" s="73">
        <f t="shared" si="5"/>
        <v>3417</v>
      </c>
      <c r="W29" s="73">
        <f t="shared" si="6"/>
        <v>3417</v>
      </c>
      <c r="X29" s="73">
        <f t="shared" si="7"/>
        <v>0</v>
      </c>
    </row>
    <row r="30" spans="1:24" s="124" customFormat="1" ht="24.95" customHeight="1" thickBot="1" x14ac:dyDescent="0.35">
      <c r="A30" s="118" t="s">
        <v>123</v>
      </c>
      <c r="B30" s="119">
        <f t="shared" ref="B30:O30" si="8">SUM(B12:B29)</f>
        <v>18643</v>
      </c>
      <c r="C30" s="119">
        <f t="shared" si="8"/>
        <v>135785</v>
      </c>
      <c r="D30" s="119">
        <f t="shared" si="8"/>
        <v>154428</v>
      </c>
      <c r="E30" s="119">
        <f t="shared" si="8"/>
        <v>35701</v>
      </c>
      <c r="F30" s="119">
        <f t="shared" si="8"/>
        <v>84357</v>
      </c>
      <c r="G30" s="119">
        <f t="shared" si="8"/>
        <v>34370</v>
      </c>
      <c r="H30" s="119">
        <f t="shared" si="8"/>
        <v>120058</v>
      </c>
      <c r="I30" s="119">
        <f t="shared" si="8"/>
        <v>40076</v>
      </c>
      <c r="J30" s="119">
        <f t="shared" si="8"/>
        <v>6939</v>
      </c>
      <c r="K30" s="119">
        <f t="shared" si="8"/>
        <v>22622</v>
      </c>
      <c r="L30" s="119">
        <f t="shared" si="8"/>
        <v>0</v>
      </c>
      <c r="M30" s="120">
        <f t="shared" si="8"/>
        <v>0</v>
      </c>
      <c r="N30" s="121">
        <f t="shared" si="8"/>
        <v>69637</v>
      </c>
      <c r="O30" s="120">
        <f t="shared" si="8"/>
        <v>23626</v>
      </c>
      <c r="P30" s="122">
        <f>SUM(P12:P29)</f>
        <v>26795</v>
      </c>
      <c r="Q30" s="123">
        <f>SUM(Q12:Q29)</f>
        <v>0</v>
      </c>
      <c r="R30" s="121">
        <f>SUM(R12:R29)</f>
        <v>50421</v>
      </c>
      <c r="S30" s="73">
        <f t="shared" si="4"/>
        <v>0</v>
      </c>
      <c r="V30" s="73">
        <f t="shared" si="5"/>
        <v>154428</v>
      </c>
      <c r="W30" s="73">
        <f t="shared" si="6"/>
        <v>154428</v>
      </c>
      <c r="X30" s="73">
        <f t="shared" si="7"/>
        <v>0</v>
      </c>
    </row>
    <row r="31" spans="1:24" ht="24.95" customHeight="1" thickBot="1" x14ac:dyDescent="0.3">
      <c r="A31" s="118" t="s">
        <v>13</v>
      </c>
      <c r="B31" s="169">
        <v>32256</v>
      </c>
      <c r="C31" s="169">
        <v>157612</v>
      </c>
      <c r="D31" s="169">
        <f>B31+C31</f>
        <v>189868</v>
      </c>
      <c r="E31" s="169">
        <v>88473</v>
      </c>
      <c r="F31" s="169">
        <v>101395</v>
      </c>
      <c r="G31" s="169"/>
      <c r="H31" s="170">
        <f>E31+F31</f>
        <v>189868</v>
      </c>
      <c r="I31" s="110">
        <f>4304+17956</f>
        <v>22260</v>
      </c>
      <c r="J31" s="125">
        <f>700+7665</f>
        <v>8365</v>
      </c>
      <c r="K31" s="111">
        <f>7885+62195</f>
        <v>70080</v>
      </c>
      <c r="L31" s="107"/>
      <c r="M31" s="126"/>
      <c r="N31" s="113">
        <f>SUM(I31:M31)</f>
        <v>100705</v>
      </c>
      <c r="O31" s="114">
        <v>76806</v>
      </c>
      <c r="P31" s="111">
        <v>12357</v>
      </c>
      <c r="Q31" s="115"/>
      <c r="R31" s="113">
        <f t="shared" si="3"/>
        <v>89163</v>
      </c>
      <c r="S31" s="73">
        <f t="shared" si="4"/>
        <v>0</v>
      </c>
      <c r="V31" s="73">
        <f t="shared" si="5"/>
        <v>189868</v>
      </c>
      <c r="W31" s="73">
        <f t="shared" si="6"/>
        <v>189868</v>
      </c>
      <c r="X31" s="73">
        <f t="shared" si="7"/>
        <v>0</v>
      </c>
    </row>
    <row r="32" spans="1:24" s="124" customFormat="1" ht="24.95" customHeight="1" thickBot="1" x14ac:dyDescent="0.35">
      <c r="A32" s="127" t="s">
        <v>124</v>
      </c>
      <c r="B32" s="119">
        <f>SUM(B30:B31)</f>
        <v>50899</v>
      </c>
      <c r="C32" s="119">
        <f t="shared" ref="C32:O32" si="9">C30+C31</f>
        <v>293397</v>
      </c>
      <c r="D32" s="119">
        <f t="shared" si="9"/>
        <v>344296</v>
      </c>
      <c r="E32" s="119">
        <f t="shared" si="9"/>
        <v>124174</v>
      </c>
      <c r="F32" s="119">
        <f t="shared" si="9"/>
        <v>185752</v>
      </c>
      <c r="G32" s="119">
        <f t="shared" si="9"/>
        <v>34370</v>
      </c>
      <c r="H32" s="119">
        <f t="shared" si="9"/>
        <v>309926</v>
      </c>
      <c r="I32" s="119">
        <f t="shared" si="9"/>
        <v>62336</v>
      </c>
      <c r="J32" s="119">
        <f t="shared" si="9"/>
        <v>15304</v>
      </c>
      <c r="K32" s="119">
        <f t="shared" si="9"/>
        <v>92702</v>
      </c>
      <c r="L32" s="119">
        <f t="shared" si="9"/>
        <v>0</v>
      </c>
      <c r="M32" s="120">
        <f t="shared" si="9"/>
        <v>0</v>
      </c>
      <c r="N32" s="121">
        <f t="shared" si="9"/>
        <v>170342</v>
      </c>
      <c r="O32" s="120">
        <f t="shared" si="9"/>
        <v>100432</v>
      </c>
      <c r="P32" s="122">
        <f>P30+P31</f>
        <v>39152</v>
      </c>
      <c r="Q32" s="123">
        <f>Q30+Q31</f>
        <v>0</v>
      </c>
      <c r="R32" s="121">
        <f>R30+R31</f>
        <v>139584</v>
      </c>
      <c r="S32" s="73">
        <f t="shared" si="4"/>
        <v>0</v>
      </c>
      <c r="V32" s="73">
        <f t="shared" si="5"/>
        <v>344296</v>
      </c>
      <c r="W32" s="73">
        <f t="shared" si="6"/>
        <v>344296</v>
      </c>
      <c r="X32" s="73">
        <f t="shared" si="7"/>
        <v>0</v>
      </c>
    </row>
    <row r="33" spans="1:24" ht="20.100000000000001" customHeight="1" x14ac:dyDescent="0.25">
      <c r="A33" s="171" t="s">
        <v>125</v>
      </c>
      <c r="B33" s="97"/>
      <c r="C33" s="97"/>
      <c r="D33" s="97"/>
      <c r="E33" s="97"/>
      <c r="F33" s="97"/>
      <c r="G33" s="97"/>
      <c r="H33" s="98"/>
      <c r="I33" s="129"/>
      <c r="J33" s="130"/>
      <c r="K33" s="131"/>
      <c r="L33" s="97"/>
      <c r="M33" s="132"/>
      <c r="N33" s="133"/>
      <c r="O33" s="134"/>
      <c r="P33" s="130"/>
      <c r="Q33" s="135"/>
      <c r="R33" s="133"/>
      <c r="S33" s="73">
        <f t="shared" si="4"/>
        <v>0</v>
      </c>
      <c r="V33" s="73">
        <f t="shared" si="5"/>
        <v>0</v>
      </c>
      <c r="W33" s="73">
        <f t="shared" si="6"/>
        <v>0</v>
      </c>
      <c r="X33" s="73">
        <f t="shared" si="7"/>
        <v>0</v>
      </c>
    </row>
    <row r="34" spans="1:24" ht="24.95" customHeight="1" x14ac:dyDescent="0.3">
      <c r="A34" s="172" t="s">
        <v>126</v>
      </c>
      <c r="B34" s="136"/>
      <c r="C34" s="136"/>
      <c r="D34" s="136"/>
      <c r="E34" s="136"/>
      <c r="F34" s="136"/>
      <c r="G34" s="136"/>
      <c r="H34" s="136"/>
      <c r="I34" s="137"/>
      <c r="J34" s="138"/>
      <c r="K34" s="139"/>
      <c r="L34" s="140"/>
      <c r="M34" s="126"/>
      <c r="N34" s="141"/>
      <c r="O34" s="138"/>
      <c r="P34" s="125"/>
      <c r="Q34" s="142"/>
      <c r="R34" s="141"/>
      <c r="S34" s="73">
        <f t="shared" si="4"/>
        <v>0</v>
      </c>
      <c r="V34" s="73">
        <f t="shared" si="5"/>
        <v>0</v>
      </c>
      <c r="W34" s="73">
        <f t="shared" si="6"/>
        <v>0</v>
      </c>
      <c r="X34" s="73">
        <f t="shared" si="7"/>
        <v>0</v>
      </c>
    </row>
    <row r="35" spans="1:24" ht="24.95" customHeight="1" x14ac:dyDescent="0.25">
      <c r="A35" s="143" t="s">
        <v>146</v>
      </c>
      <c r="B35" s="107">
        <v>117835</v>
      </c>
      <c r="C35" s="107">
        <v>10508</v>
      </c>
      <c r="D35" s="107">
        <f>B35+C35</f>
        <v>128343</v>
      </c>
      <c r="E35" s="107">
        <v>128341</v>
      </c>
      <c r="F35" s="107"/>
      <c r="G35" s="107">
        <v>2</v>
      </c>
      <c r="H35" s="109">
        <f>E35+F35</f>
        <v>128341</v>
      </c>
      <c r="I35" s="137">
        <v>76865</v>
      </c>
      <c r="J35" s="125">
        <v>15805</v>
      </c>
      <c r="K35" s="111">
        <v>33708</v>
      </c>
      <c r="L35" s="107"/>
      <c r="M35" s="126"/>
      <c r="N35" s="113">
        <f>SUM(I35:M35)</f>
        <v>126378</v>
      </c>
      <c r="O35" s="114">
        <v>1963</v>
      </c>
      <c r="P35" s="111"/>
      <c r="Q35" s="115"/>
      <c r="R35" s="113">
        <f t="shared" ref="R35:R39" si="10">SUM(O35:Q35)</f>
        <v>1963</v>
      </c>
      <c r="S35" s="73">
        <f t="shared" si="4"/>
        <v>0</v>
      </c>
      <c r="V35" s="73">
        <f t="shared" si="5"/>
        <v>128343</v>
      </c>
      <c r="W35" s="73">
        <f t="shared" si="6"/>
        <v>128343</v>
      </c>
      <c r="X35" s="73">
        <f t="shared" si="7"/>
        <v>0</v>
      </c>
    </row>
    <row r="36" spans="1:24" ht="24.95" customHeight="1" x14ac:dyDescent="0.25">
      <c r="A36" s="144" t="s">
        <v>23</v>
      </c>
      <c r="B36" s="107">
        <v>4614</v>
      </c>
      <c r="C36" s="107">
        <v>11597</v>
      </c>
      <c r="D36" s="107">
        <f>B36+C36</f>
        <v>16211</v>
      </c>
      <c r="E36" s="107">
        <v>16211</v>
      </c>
      <c r="F36" s="107"/>
      <c r="G36" s="107"/>
      <c r="H36" s="109">
        <f>E36+F36</f>
        <v>16211</v>
      </c>
      <c r="I36" s="145">
        <v>1428</v>
      </c>
      <c r="J36" s="146">
        <v>305</v>
      </c>
      <c r="K36" s="146">
        <v>14299</v>
      </c>
      <c r="L36" s="107"/>
      <c r="M36" s="147"/>
      <c r="N36" s="113">
        <f>SUM(I36:M36)</f>
        <v>16032</v>
      </c>
      <c r="O36" s="114">
        <v>179</v>
      </c>
      <c r="P36" s="111"/>
      <c r="Q36" s="115"/>
      <c r="R36" s="113">
        <f t="shared" si="10"/>
        <v>179</v>
      </c>
      <c r="S36" s="73">
        <f t="shared" si="4"/>
        <v>0</v>
      </c>
      <c r="V36" s="73">
        <f t="shared" si="5"/>
        <v>16211</v>
      </c>
      <c r="W36" s="73">
        <f t="shared" si="6"/>
        <v>16211</v>
      </c>
      <c r="X36" s="73">
        <f t="shared" si="7"/>
        <v>0</v>
      </c>
    </row>
    <row r="37" spans="1:24" ht="24.95" customHeight="1" x14ac:dyDescent="0.25">
      <c r="A37" s="144" t="s">
        <v>127</v>
      </c>
      <c r="B37" s="107">
        <v>59116</v>
      </c>
      <c r="C37" s="107">
        <v>70258</v>
      </c>
      <c r="D37" s="107">
        <f>B37+C37</f>
        <v>129374</v>
      </c>
      <c r="E37" s="107">
        <v>129374</v>
      </c>
      <c r="F37" s="107"/>
      <c r="G37" s="107"/>
      <c r="H37" s="109">
        <f>E37+F37</f>
        <v>129374</v>
      </c>
      <c r="I37" s="145">
        <v>47926</v>
      </c>
      <c r="J37" s="146">
        <v>3136</v>
      </c>
      <c r="K37" s="146">
        <v>41579</v>
      </c>
      <c r="L37" s="107"/>
      <c r="M37" s="147"/>
      <c r="N37" s="113">
        <f>SUM(I37:M37)</f>
        <v>92641</v>
      </c>
      <c r="O37" s="114">
        <v>36733</v>
      </c>
      <c r="P37" s="111"/>
      <c r="Q37" s="115"/>
      <c r="R37" s="113">
        <f t="shared" si="10"/>
        <v>36733</v>
      </c>
      <c r="S37" s="73">
        <f t="shared" si="4"/>
        <v>0</v>
      </c>
      <c r="V37" s="73">
        <f t="shared" si="5"/>
        <v>129374</v>
      </c>
      <c r="W37" s="73">
        <f t="shared" si="6"/>
        <v>129374</v>
      </c>
      <c r="X37" s="73">
        <f t="shared" si="7"/>
        <v>0</v>
      </c>
    </row>
    <row r="38" spans="1:24" ht="24.95" customHeight="1" x14ac:dyDescent="0.25">
      <c r="A38" s="144" t="s">
        <v>128</v>
      </c>
      <c r="B38" s="107">
        <v>51627</v>
      </c>
      <c r="C38" s="107">
        <v>35877</v>
      </c>
      <c r="D38" s="107">
        <f>B38+C38</f>
        <v>87504</v>
      </c>
      <c r="E38" s="107">
        <v>83786</v>
      </c>
      <c r="F38" s="107"/>
      <c r="G38" s="107">
        <v>3718</v>
      </c>
      <c r="H38" s="109">
        <f>E38+F38</f>
        <v>83786</v>
      </c>
      <c r="I38" s="145">
        <v>30319</v>
      </c>
      <c r="J38" s="146">
        <v>5080</v>
      </c>
      <c r="K38" s="146">
        <v>22807</v>
      </c>
      <c r="L38" s="107"/>
      <c r="M38" s="147"/>
      <c r="N38" s="113">
        <f>SUM(I38:M38)</f>
        <v>58206</v>
      </c>
      <c r="O38" s="114">
        <v>25580</v>
      </c>
      <c r="P38" s="111"/>
      <c r="Q38" s="115"/>
      <c r="R38" s="113">
        <f t="shared" si="10"/>
        <v>25580</v>
      </c>
      <c r="S38" s="73">
        <f t="shared" si="4"/>
        <v>0</v>
      </c>
      <c r="V38" s="73">
        <f t="shared" si="5"/>
        <v>87504</v>
      </c>
      <c r="W38" s="73">
        <f t="shared" si="6"/>
        <v>87504</v>
      </c>
      <c r="X38" s="73">
        <f t="shared" si="7"/>
        <v>0</v>
      </c>
    </row>
    <row r="39" spans="1:24" ht="24.95" customHeight="1" x14ac:dyDescent="0.25">
      <c r="A39" s="144" t="s">
        <v>129</v>
      </c>
      <c r="B39" s="107">
        <v>51490</v>
      </c>
      <c r="C39" s="107">
        <v>36630</v>
      </c>
      <c r="D39" s="107">
        <f>B39+C39</f>
        <v>88120</v>
      </c>
      <c r="E39" s="107">
        <v>88120</v>
      </c>
      <c r="F39" s="107"/>
      <c r="G39" s="107"/>
      <c r="H39" s="109">
        <f>E39+F39</f>
        <v>88120</v>
      </c>
      <c r="I39" s="145">
        <v>47624</v>
      </c>
      <c r="J39" s="146">
        <v>4920</v>
      </c>
      <c r="K39" s="146">
        <v>30198</v>
      </c>
      <c r="L39" s="107"/>
      <c r="M39" s="147"/>
      <c r="N39" s="113">
        <f>SUM(I39:M39)</f>
        <v>82742</v>
      </c>
      <c r="O39" s="114">
        <v>5378</v>
      </c>
      <c r="P39" s="111"/>
      <c r="Q39" s="115"/>
      <c r="R39" s="113">
        <f t="shared" si="10"/>
        <v>5378</v>
      </c>
      <c r="S39" s="73">
        <f t="shared" si="4"/>
        <v>0</v>
      </c>
      <c r="V39" s="73">
        <f t="shared" si="5"/>
        <v>88120</v>
      </c>
      <c r="W39" s="73">
        <f t="shared" si="6"/>
        <v>88120</v>
      </c>
      <c r="X39" s="73">
        <f t="shared" si="7"/>
        <v>0</v>
      </c>
    </row>
    <row r="40" spans="1:24" s="124" customFormat="1" ht="24.95" customHeight="1" thickBot="1" x14ac:dyDescent="0.35">
      <c r="A40" s="148" t="s">
        <v>130</v>
      </c>
      <c r="B40" s="149">
        <f t="shared" ref="B40:O40" si="11">SUM(B35:B39)</f>
        <v>284682</v>
      </c>
      <c r="C40" s="149">
        <f t="shared" si="11"/>
        <v>164870</v>
      </c>
      <c r="D40" s="149">
        <f t="shared" si="11"/>
        <v>449552</v>
      </c>
      <c r="E40" s="149">
        <f t="shared" si="11"/>
        <v>445832</v>
      </c>
      <c r="F40" s="149">
        <f t="shared" si="11"/>
        <v>0</v>
      </c>
      <c r="G40" s="149">
        <f t="shared" si="11"/>
        <v>3720</v>
      </c>
      <c r="H40" s="149">
        <f t="shared" si="11"/>
        <v>445832</v>
      </c>
      <c r="I40" s="149">
        <f t="shared" si="11"/>
        <v>204162</v>
      </c>
      <c r="J40" s="149">
        <f t="shared" si="11"/>
        <v>29246</v>
      </c>
      <c r="K40" s="149">
        <f t="shared" si="11"/>
        <v>142591</v>
      </c>
      <c r="L40" s="149">
        <f t="shared" si="11"/>
        <v>0</v>
      </c>
      <c r="M40" s="150">
        <f t="shared" si="11"/>
        <v>0</v>
      </c>
      <c r="N40" s="151">
        <f t="shared" si="11"/>
        <v>375999</v>
      </c>
      <c r="O40" s="150">
        <f t="shared" si="11"/>
        <v>69833</v>
      </c>
      <c r="P40" s="152">
        <f>SUM(P35:P39)</f>
        <v>0</v>
      </c>
      <c r="Q40" s="153">
        <f>SUM(Q35:Q39)</f>
        <v>0</v>
      </c>
      <c r="R40" s="151">
        <f>SUM(R35:R39)</f>
        <v>69833</v>
      </c>
      <c r="S40" s="73">
        <f t="shared" si="4"/>
        <v>0</v>
      </c>
      <c r="V40" s="73">
        <f t="shared" si="5"/>
        <v>449552</v>
      </c>
      <c r="W40" s="73">
        <f t="shared" si="6"/>
        <v>449552</v>
      </c>
      <c r="X40" s="73">
        <f t="shared" si="7"/>
        <v>0</v>
      </c>
    </row>
    <row r="41" spans="1:24" ht="24.95" customHeight="1" x14ac:dyDescent="0.25">
      <c r="A41" s="173" t="s">
        <v>133</v>
      </c>
      <c r="B41" s="140"/>
      <c r="C41" s="140"/>
      <c r="D41" s="140"/>
      <c r="E41" s="140"/>
      <c r="F41" s="140"/>
      <c r="G41" s="140"/>
      <c r="H41" s="136"/>
      <c r="I41" s="137"/>
      <c r="J41" s="130"/>
      <c r="K41" s="130"/>
      <c r="L41" s="125"/>
      <c r="M41" s="126"/>
      <c r="N41" s="141"/>
      <c r="O41" s="138"/>
      <c r="P41" s="125"/>
      <c r="Q41" s="142"/>
      <c r="R41" s="141"/>
      <c r="S41" s="73">
        <f t="shared" si="4"/>
        <v>0</v>
      </c>
      <c r="V41" s="73">
        <f t="shared" si="5"/>
        <v>0</v>
      </c>
      <c r="W41" s="73">
        <f t="shared" si="6"/>
        <v>0</v>
      </c>
      <c r="X41" s="73">
        <f t="shared" si="7"/>
        <v>0</v>
      </c>
    </row>
    <row r="42" spans="1:24" ht="45.6" customHeight="1" x14ac:dyDescent="0.25">
      <c r="A42" s="174" t="s">
        <v>134</v>
      </c>
      <c r="B42" s="107">
        <v>5576</v>
      </c>
      <c r="C42" s="107">
        <v>56024</v>
      </c>
      <c r="D42" s="107">
        <f>B42+C42</f>
        <v>61600</v>
      </c>
      <c r="E42" s="107">
        <v>59823</v>
      </c>
      <c r="F42" s="107"/>
      <c r="G42" s="107">
        <v>1777</v>
      </c>
      <c r="H42" s="109">
        <f>E42+F42</f>
        <v>59823</v>
      </c>
      <c r="I42" s="110">
        <v>6187</v>
      </c>
      <c r="J42" s="111">
        <v>2581</v>
      </c>
      <c r="K42" s="111">
        <v>5311</v>
      </c>
      <c r="L42" s="107"/>
      <c r="M42" s="112"/>
      <c r="N42" s="113">
        <f>SUM(I42:M42)</f>
        <v>14079</v>
      </c>
      <c r="O42" s="114">
        <v>45744</v>
      </c>
      <c r="P42" s="111"/>
      <c r="Q42" s="115"/>
      <c r="R42" s="113">
        <f>SUM(O42:Q42)</f>
        <v>45744</v>
      </c>
      <c r="S42" s="73">
        <f>(N42+O42+P42+Q42)-H42</f>
        <v>0</v>
      </c>
      <c r="V42" s="73">
        <f>E42+F42+G42</f>
        <v>61600</v>
      </c>
      <c r="W42" s="73">
        <f>D42</f>
        <v>61600</v>
      </c>
      <c r="X42" s="73">
        <f>V42-W42</f>
        <v>0</v>
      </c>
    </row>
    <row r="43" spans="1:24" ht="24.95" customHeight="1" x14ac:dyDescent="0.25">
      <c r="A43" s="172" t="s">
        <v>132</v>
      </c>
      <c r="B43" s="140"/>
      <c r="C43" s="140"/>
      <c r="D43" s="140"/>
      <c r="E43" s="140"/>
      <c r="F43" s="140"/>
      <c r="G43" s="140"/>
      <c r="H43" s="136"/>
      <c r="I43" s="137"/>
      <c r="J43" s="125"/>
      <c r="K43" s="125"/>
      <c r="L43" s="140"/>
      <c r="M43" s="126"/>
      <c r="N43" s="141"/>
      <c r="O43" s="138"/>
      <c r="P43" s="125"/>
      <c r="Q43" s="142"/>
      <c r="R43" s="141"/>
      <c r="S43" s="73">
        <f t="shared" si="4"/>
        <v>0</v>
      </c>
      <c r="V43" s="73">
        <f t="shared" si="5"/>
        <v>0</v>
      </c>
      <c r="W43" s="73">
        <f t="shared" si="6"/>
        <v>0</v>
      </c>
      <c r="X43" s="73">
        <f t="shared" si="7"/>
        <v>0</v>
      </c>
    </row>
    <row r="44" spans="1:24" ht="24.95" customHeight="1" x14ac:dyDescent="0.25">
      <c r="A44" s="106" t="s">
        <v>147</v>
      </c>
      <c r="B44" s="107">
        <v>22052</v>
      </c>
      <c r="C44" s="107">
        <v>49459</v>
      </c>
      <c r="D44" s="107">
        <f>B44+C44</f>
        <v>71511</v>
      </c>
      <c r="E44" s="107">
        <v>71511</v>
      </c>
      <c r="F44" s="107"/>
      <c r="G44" s="107"/>
      <c r="H44" s="109">
        <f>E44+F44</f>
        <v>71511</v>
      </c>
      <c r="I44" s="110">
        <v>251</v>
      </c>
      <c r="J44" s="111">
        <v>318</v>
      </c>
      <c r="K44" s="111">
        <v>41836</v>
      </c>
      <c r="L44" s="107"/>
      <c r="M44" s="112"/>
      <c r="N44" s="113">
        <f>SUM(I44:M44)</f>
        <v>42405</v>
      </c>
      <c r="O44" s="114">
        <v>25574</v>
      </c>
      <c r="P44" s="111">
        <v>3532</v>
      </c>
      <c r="Q44" s="115"/>
      <c r="R44" s="113">
        <f t="shared" ref="R44" si="12">SUM(O44:Q44)</f>
        <v>29106</v>
      </c>
      <c r="S44" s="73">
        <f t="shared" si="4"/>
        <v>0</v>
      </c>
      <c r="V44" s="73">
        <f t="shared" si="5"/>
        <v>71511</v>
      </c>
      <c r="W44" s="73">
        <f t="shared" si="6"/>
        <v>71511</v>
      </c>
      <c r="X44" s="73">
        <f t="shared" si="7"/>
        <v>0</v>
      </c>
    </row>
    <row r="45" spans="1:24" ht="24.95" customHeight="1" x14ac:dyDescent="0.25">
      <c r="A45" s="172" t="s">
        <v>148</v>
      </c>
      <c r="B45" s="140"/>
      <c r="C45" s="140"/>
      <c r="D45" s="140"/>
      <c r="E45" s="140"/>
      <c r="F45" s="140"/>
      <c r="G45" s="140"/>
      <c r="H45" s="136"/>
      <c r="I45" s="137"/>
      <c r="J45" s="125"/>
      <c r="K45" s="125"/>
      <c r="L45" s="125"/>
      <c r="M45" s="126"/>
      <c r="N45" s="141"/>
      <c r="O45" s="138"/>
      <c r="P45" s="125"/>
      <c r="Q45" s="142"/>
      <c r="R45" s="141"/>
      <c r="S45" s="73">
        <f t="shared" si="4"/>
        <v>0</v>
      </c>
      <c r="V45" s="73">
        <f t="shared" si="5"/>
        <v>0</v>
      </c>
      <c r="W45" s="73">
        <f t="shared" si="6"/>
        <v>0</v>
      </c>
      <c r="X45" s="73">
        <f t="shared" si="7"/>
        <v>0</v>
      </c>
    </row>
    <row r="46" spans="1:24" ht="24.95" customHeight="1" x14ac:dyDescent="0.25">
      <c r="A46" s="106" t="s">
        <v>149</v>
      </c>
      <c r="B46" s="107">
        <v>720</v>
      </c>
      <c r="C46" s="107">
        <v>44037</v>
      </c>
      <c r="D46" s="107">
        <f>B46+C46</f>
        <v>44757</v>
      </c>
      <c r="E46" s="107">
        <v>22211</v>
      </c>
      <c r="F46" s="107"/>
      <c r="G46" s="107">
        <v>22546</v>
      </c>
      <c r="H46" s="109">
        <f>E46+F46</f>
        <v>22211</v>
      </c>
      <c r="I46" s="110">
        <v>122</v>
      </c>
      <c r="J46" s="111"/>
      <c r="K46" s="111">
        <v>8718</v>
      </c>
      <c r="L46" s="107"/>
      <c r="M46" s="112"/>
      <c r="N46" s="113">
        <f>SUM(I46:M46)</f>
        <v>8840</v>
      </c>
      <c r="O46" s="114">
        <v>13371</v>
      </c>
      <c r="P46" s="111"/>
      <c r="Q46" s="115"/>
      <c r="R46" s="113">
        <f t="shared" ref="R46" si="13">SUM(O46:Q46)</f>
        <v>13371</v>
      </c>
      <c r="S46" s="73">
        <f t="shared" si="4"/>
        <v>0</v>
      </c>
      <c r="V46" s="73">
        <f t="shared" si="5"/>
        <v>44757</v>
      </c>
      <c r="W46" s="73">
        <f t="shared" si="6"/>
        <v>44757</v>
      </c>
      <c r="X46" s="73">
        <f t="shared" si="7"/>
        <v>0</v>
      </c>
    </row>
    <row r="47" spans="1:24" ht="24.95" customHeight="1" x14ac:dyDescent="0.25">
      <c r="A47" s="172" t="s">
        <v>131</v>
      </c>
      <c r="B47" s="140"/>
      <c r="C47" s="140"/>
      <c r="D47" s="140"/>
      <c r="E47" s="140"/>
      <c r="F47" s="140"/>
      <c r="G47" s="140"/>
      <c r="H47" s="136"/>
      <c r="I47" s="137"/>
      <c r="J47" s="125"/>
      <c r="K47" s="125"/>
      <c r="L47" s="140"/>
      <c r="M47" s="126"/>
      <c r="N47" s="141"/>
      <c r="O47" s="138"/>
      <c r="P47" s="125"/>
      <c r="Q47" s="142"/>
      <c r="R47" s="141"/>
      <c r="S47" s="73">
        <f>(N47+O47+P47+Q47)-H47</f>
        <v>0</v>
      </c>
      <c r="V47" s="73">
        <f>E47+F47+G47</f>
        <v>0</v>
      </c>
      <c r="W47" s="73">
        <f>D47</f>
        <v>0</v>
      </c>
      <c r="X47" s="73">
        <f>V47-W47</f>
        <v>0</v>
      </c>
    </row>
    <row r="48" spans="1:24" ht="24.95" customHeight="1" thickBot="1" x14ac:dyDescent="0.3">
      <c r="A48" s="106" t="s">
        <v>150</v>
      </c>
      <c r="B48" s="107">
        <v>18349</v>
      </c>
      <c r="C48" s="107">
        <v>1588</v>
      </c>
      <c r="D48" s="107">
        <f>B48+C48</f>
        <v>19937</v>
      </c>
      <c r="E48" s="107">
        <v>5028</v>
      </c>
      <c r="F48" s="107">
        <v>14909</v>
      </c>
      <c r="G48" s="107"/>
      <c r="H48" s="109">
        <f>E48+F48</f>
        <v>19937</v>
      </c>
      <c r="I48" s="110"/>
      <c r="J48" s="111"/>
      <c r="K48" s="111">
        <v>5582</v>
      </c>
      <c r="L48" s="107"/>
      <c r="M48" s="112"/>
      <c r="N48" s="113">
        <f>SUM(I48:M48)</f>
        <v>5582</v>
      </c>
      <c r="O48" s="114">
        <v>13530</v>
      </c>
      <c r="P48" s="111">
        <v>825</v>
      </c>
      <c r="Q48" s="115"/>
      <c r="R48" s="113">
        <f t="shared" ref="R48:R49" si="14">SUM(O48:Q48)</f>
        <v>14355</v>
      </c>
      <c r="S48" s="73">
        <f>(N48+O48+P48+Q48)-H48</f>
        <v>0</v>
      </c>
      <c r="V48" s="73">
        <f>E48+F48+G48</f>
        <v>19937</v>
      </c>
      <c r="W48" s="73">
        <f>D48</f>
        <v>19937</v>
      </c>
      <c r="X48" s="73">
        <f>V48-W48</f>
        <v>0</v>
      </c>
    </row>
    <row r="49" spans="1:24" s="124" customFormat="1" ht="24.95" customHeight="1" thickBot="1" x14ac:dyDescent="0.35">
      <c r="A49" s="154" t="s">
        <v>7</v>
      </c>
      <c r="B49" s="155">
        <v>3966</v>
      </c>
      <c r="C49" s="155">
        <v>270940</v>
      </c>
      <c r="D49" s="155">
        <f>B49+C49</f>
        <v>274906</v>
      </c>
      <c r="E49" s="155">
        <v>170344</v>
      </c>
      <c r="F49" s="155">
        <v>81401</v>
      </c>
      <c r="G49" s="155">
        <v>23161</v>
      </c>
      <c r="H49" s="155">
        <f>E49+F49</f>
        <v>251745</v>
      </c>
      <c r="I49" s="155">
        <v>130387</v>
      </c>
      <c r="J49" s="155">
        <v>37317</v>
      </c>
      <c r="K49" s="155">
        <v>59055</v>
      </c>
      <c r="L49" s="155"/>
      <c r="M49" s="156"/>
      <c r="N49" s="160">
        <f>SUM(I49:M49)</f>
        <v>226759</v>
      </c>
      <c r="O49" s="161">
        <v>24986</v>
      </c>
      <c r="P49" s="162"/>
      <c r="Q49" s="163"/>
      <c r="R49" s="160">
        <f t="shared" si="14"/>
        <v>24986</v>
      </c>
      <c r="S49" s="73">
        <f t="shared" si="4"/>
        <v>0</v>
      </c>
      <c r="V49" s="73">
        <f t="shared" si="5"/>
        <v>274906</v>
      </c>
      <c r="W49" s="73">
        <f t="shared" si="6"/>
        <v>274906</v>
      </c>
      <c r="X49" s="73">
        <f t="shared" si="7"/>
        <v>0</v>
      </c>
    </row>
    <row r="50" spans="1:24" s="124" customFormat="1" ht="24.95" customHeight="1" thickBot="1" x14ac:dyDescent="0.35">
      <c r="A50" s="154" t="s">
        <v>135</v>
      </c>
      <c r="B50" s="155"/>
      <c r="C50" s="155">
        <v>5828</v>
      </c>
      <c r="D50" s="155">
        <f>B50+C50</f>
        <v>5828</v>
      </c>
      <c r="E50" s="155">
        <v>5144</v>
      </c>
      <c r="F50" s="155"/>
      <c r="G50" s="155">
        <v>684</v>
      </c>
      <c r="H50" s="155">
        <f>E50+F50</f>
        <v>5144</v>
      </c>
      <c r="I50" s="155">
        <v>3126</v>
      </c>
      <c r="J50" s="155">
        <v>1805</v>
      </c>
      <c r="K50" s="155">
        <v>213</v>
      </c>
      <c r="L50" s="155"/>
      <c r="M50" s="156"/>
      <c r="N50" s="160">
        <f>SUM(I50:M50)</f>
        <v>5144</v>
      </c>
      <c r="O50" s="161"/>
      <c r="P50" s="162"/>
      <c r="Q50" s="163"/>
      <c r="R50" s="160">
        <f>SUM(O50:Q50)</f>
        <v>0</v>
      </c>
      <c r="S50" s="73">
        <f>(N50+O50+P50+Q50)-H50</f>
        <v>0</v>
      </c>
      <c r="V50" s="73">
        <f>E50+F50+G50</f>
        <v>5828</v>
      </c>
      <c r="W50" s="73">
        <f>D50</f>
        <v>5828</v>
      </c>
      <c r="X50" s="73">
        <f>V50-W50</f>
        <v>0</v>
      </c>
    </row>
    <row r="51" spans="1:24" s="124" customFormat="1" ht="24.95" customHeight="1" thickBot="1" x14ac:dyDescent="0.35">
      <c r="A51" s="154" t="s">
        <v>130</v>
      </c>
      <c r="B51" s="155">
        <f>B48+B49+B50</f>
        <v>22315</v>
      </c>
      <c r="C51" s="155">
        <f t="shared" ref="C51:R51" si="15">C48+C49+C50</f>
        <v>278356</v>
      </c>
      <c r="D51" s="155">
        <f t="shared" si="15"/>
        <v>300671</v>
      </c>
      <c r="E51" s="155">
        <f t="shared" si="15"/>
        <v>180516</v>
      </c>
      <c r="F51" s="155">
        <f t="shared" si="15"/>
        <v>96310</v>
      </c>
      <c r="G51" s="155">
        <f t="shared" si="15"/>
        <v>23845</v>
      </c>
      <c r="H51" s="155">
        <f t="shared" si="15"/>
        <v>276826</v>
      </c>
      <c r="I51" s="155">
        <f t="shared" si="15"/>
        <v>133513</v>
      </c>
      <c r="J51" s="155">
        <f t="shared" si="15"/>
        <v>39122</v>
      </c>
      <c r="K51" s="155">
        <f t="shared" si="15"/>
        <v>64850</v>
      </c>
      <c r="L51" s="155">
        <f t="shared" si="15"/>
        <v>0</v>
      </c>
      <c r="M51" s="155">
        <f t="shared" si="15"/>
        <v>0</v>
      </c>
      <c r="N51" s="155">
        <f t="shared" si="15"/>
        <v>237485</v>
      </c>
      <c r="O51" s="155">
        <f t="shared" si="15"/>
        <v>38516</v>
      </c>
      <c r="P51" s="155">
        <f t="shared" si="15"/>
        <v>825</v>
      </c>
      <c r="Q51" s="155">
        <f t="shared" si="15"/>
        <v>0</v>
      </c>
      <c r="R51" s="155">
        <f t="shared" si="15"/>
        <v>39341</v>
      </c>
      <c r="S51" s="73"/>
      <c r="V51" s="73"/>
      <c r="W51" s="73"/>
      <c r="X51" s="73"/>
    </row>
    <row r="52" spans="1:24" s="83" customFormat="1" ht="29.25" customHeight="1" thickBot="1" x14ac:dyDescent="0.3">
      <c r="A52" s="157" t="s">
        <v>125</v>
      </c>
      <c r="B52" s="128">
        <f>B40+B42+B44+B46+B51</f>
        <v>335345</v>
      </c>
      <c r="C52" s="128">
        <f t="shared" ref="C52:R52" si="16">C40+C42+C44+C46+C51</f>
        <v>592746</v>
      </c>
      <c r="D52" s="128">
        <f t="shared" si="16"/>
        <v>928091</v>
      </c>
      <c r="E52" s="128">
        <f t="shared" si="16"/>
        <v>779893</v>
      </c>
      <c r="F52" s="128">
        <f t="shared" si="16"/>
        <v>96310</v>
      </c>
      <c r="G52" s="128">
        <f t="shared" si="16"/>
        <v>51888</v>
      </c>
      <c r="H52" s="128">
        <f t="shared" si="16"/>
        <v>876203</v>
      </c>
      <c r="I52" s="128">
        <f t="shared" si="16"/>
        <v>344235</v>
      </c>
      <c r="J52" s="128">
        <f t="shared" si="16"/>
        <v>71267</v>
      </c>
      <c r="K52" s="128">
        <f t="shared" si="16"/>
        <v>263306</v>
      </c>
      <c r="L52" s="128">
        <f t="shared" si="16"/>
        <v>0</v>
      </c>
      <c r="M52" s="128">
        <f t="shared" si="16"/>
        <v>0</v>
      </c>
      <c r="N52" s="128">
        <f t="shared" si="16"/>
        <v>678808</v>
      </c>
      <c r="O52" s="128">
        <f t="shared" si="16"/>
        <v>193038</v>
      </c>
      <c r="P52" s="128">
        <f t="shared" si="16"/>
        <v>4357</v>
      </c>
      <c r="Q52" s="128">
        <f t="shared" si="16"/>
        <v>0</v>
      </c>
      <c r="R52" s="128">
        <f t="shared" si="16"/>
        <v>197395</v>
      </c>
      <c r="S52" s="73">
        <f>(N52+O52+P52+Q52)-H52</f>
        <v>0</v>
      </c>
      <c r="V52" s="73">
        <f>E52+F52+G52</f>
        <v>928091</v>
      </c>
      <c r="W52" s="73">
        <f>D52</f>
        <v>928091</v>
      </c>
      <c r="X52" s="73">
        <f>V52-W52</f>
        <v>0</v>
      </c>
    </row>
    <row r="53" spans="1:24" s="83" customFormat="1" ht="36.75" customHeight="1" thickBot="1" x14ac:dyDescent="0.3">
      <c r="A53" s="158" t="s">
        <v>136</v>
      </c>
      <c r="B53" s="159">
        <f>B32+B52</f>
        <v>386244</v>
      </c>
      <c r="C53" s="159">
        <f t="shared" ref="C53:R53" si="17">C32+C52</f>
        <v>886143</v>
      </c>
      <c r="D53" s="159">
        <f t="shared" si="17"/>
        <v>1272387</v>
      </c>
      <c r="E53" s="159">
        <f t="shared" si="17"/>
        <v>904067</v>
      </c>
      <c r="F53" s="159">
        <f t="shared" si="17"/>
        <v>282062</v>
      </c>
      <c r="G53" s="159">
        <f t="shared" si="17"/>
        <v>86258</v>
      </c>
      <c r="H53" s="159">
        <f t="shared" si="17"/>
        <v>1186129</v>
      </c>
      <c r="I53" s="159">
        <f t="shared" si="17"/>
        <v>406571</v>
      </c>
      <c r="J53" s="159">
        <f t="shared" si="17"/>
        <v>86571</v>
      </c>
      <c r="K53" s="159">
        <f t="shared" si="17"/>
        <v>356008</v>
      </c>
      <c r="L53" s="159">
        <f t="shared" si="17"/>
        <v>0</v>
      </c>
      <c r="M53" s="159">
        <f t="shared" si="17"/>
        <v>0</v>
      </c>
      <c r="N53" s="159">
        <f t="shared" si="17"/>
        <v>849150</v>
      </c>
      <c r="O53" s="159">
        <f t="shared" si="17"/>
        <v>293470</v>
      </c>
      <c r="P53" s="159">
        <f t="shared" si="17"/>
        <v>43509</v>
      </c>
      <c r="Q53" s="159">
        <f t="shared" si="17"/>
        <v>0</v>
      </c>
      <c r="R53" s="159">
        <f t="shared" si="17"/>
        <v>336979</v>
      </c>
      <c r="S53" s="73">
        <f t="shared" si="4"/>
        <v>0</v>
      </c>
      <c r="V53" s="73">
        <f t="shared" si="5"/>
        <v>1272387</v>
      </c>
      <c r="W53" s="73">
        <f t="shared" si="6"/>
        <v>1272387</v>
      </c>
      <c r="X53" s="73">
        <f t="shared" si="7"/>
        <v>0</v>
      </c>
    </row>
    <row r="54" spans="1:24" x14ac:dyDescent="0.25">
      <c r="H54" s="164">
        <f>F53+E53</f>
        <v>1186129</v>
      </c>
      <c r="R54" s="83">
        <f>N53+R53</f>
        <v>1186129</v>
      </c>
    </row>
  </sheetData>
  <mergeCells count="2">
    <mergeCell ref="B4:H4"/>
    <mergeCell ref="I4:O4"/>
  </mergeCells>
  <printOptions horizontalCentered="1" verticalCentered="1"/>
  <pageMargins left="0" right="0" top="0" bottom="0" header="0.39370078740157483" footer="0"/>
  <pageSetup paperSize="9" scale="52" orientation="landscape" r:id="rId1"/>
  <headerFooter alignWithMargins="0">
    <oddHeader>&amp;R&amp;"Arial,Normál"&amp;18 II. melléklet</oddHeader>
    <oddFooter xml:space="preserve">&amp;C </oddFooter>
  </headerFooter>
  <rowBreaks count="1" manualBreakCount="1">
    <brk id="32" max="17" man="1"/>
  </rowBreaks>
  <colBreaks count="1" manualBreakCount="1">
    <brk id="8" max="5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H34"/>
  <sheetViews>
    <sheetView zoomScale="90" zoomScaleNormal="90" zoomScaleSheetLayoutView="55" workbookViewId="0">
      <selection activeCell="L19" sqref="L19"/>
    </sheetView>
  </sheetViews>
  <sheetFormatPr defaultRowHeight="15" customHeight="1" x14ac:dyDescent="0.2"/>
  <cols>
    <col min="1" max="1" width="9.33203125" style="38"/>
    <col min="2" max="2" width="3.83203125" style="38" customWidth="1"/>
    <col min="3" max="3" width="57.33203125" style="38" customWidth="1"/>
    <col min="4" max="4" width="19.33203125" style="38" customWidth="1"/>
    <col min="5" max="5" width="20.5" style="38" customWidth="1"/>
    <col min="6" max="6" width="20" style="38" customWidth="1"/>
    <col min="7" max="7" width="5.33203125" style="38" customWidth="1"/>
    <col min="8" max="8" width="23.83203125" style="38" customWidth="1"/>
    <col min="9" max="250" width="9.33203125" style="38"/>
    <col min="251" max="251" width="3.83203125" style="38" customWidth="1"/>
    <col min="252" max="252" width="60" style="38" customWidth="1"/>
    <col min="253" max="253" width="19.33203125" style="38" customWidth="1"/>
    <col min="254" max="254" width="20.5" style="38" customWidth="1"/>
    <col min="255" max="255" width="20" style="38" customWidth="1"/>
    <col min="256" max="256" width="5.33203125" style="38" customWidth="1"/>
    <col min="257" max="257" width="23.83203125" style="38" customWidth="1"/>
    <col min="258" max="258" width="20.6640625" style="38" customWidth="1"/>
    <col min="259" max="259" width="8.1640625" style="38" customWidth="1"/>
    <col min="260" max="260" width="22" style="38" customWidth="1"/>
    <col min="261" max="261" width="16.6640625" style="38" customWidth="1"/>
    <col min="262" max="262" width="10.6640625" style="38" customWidth="1"/>
    <col min="263" max="506" width="9.33203125" style="38"/>
    <col min="507" max="507" width="3.83203125" style="38" customWidth="1"/>
    <col min="508" max="508" width="60" style="38" customWidth="1"/>
    <col min="509" max="509" width="19.33203125" style="38" customWidth="1"/>
    <col min="510" max="510" width="20.5" style="38" customWidth="1"/>
    <col min="511" max="511" width="20" style="38" customWidth="1"/>
    <col min="512" max="512" width="5.33203125" style="38" customWidth="1"/>
    <col min="513" max="513" width="23.83203125" style="38" customWidth="1"/>
    <col min="514" max="514" width="20.6640625" style="38" customWidth="1"/>
    <col min="515" max="515" width="8.1640625" style="38" customWidth="1"/>
    <col min="516" max="516" width="22" style="38" customWidth="1"/>
    <col min="517" max="517" width="16.6640625" style="38" customWidth="1"/>
    <col min="518" max="518" width="10.6640625" style="38" customWidth="1"/>
    <col min="519" max="762" width="9.33203125" style="38"/>
    <col min="763" max="763" width="3.83203125" style="38" customWidth="1"/>
    <col min="764" max="764" width="60" style="38" customWidth="1"/>
    <col min="765" max="765" width="19.33203125" style="38" customWidth="1"/>
    <col min="766" max="766" width="20.5" style="38" customWidth="1"/>
    <col min="767" max="767" width="20" style="38" customWidth="1"/>
    <col min="768" max="768" width="5.33203125" style="38" customWidth="1"/>
    <col min="769" max="769" width="23.83203125" style="38" customWidth="1"/>
    <col min="770" max="770" width="20.6640625" style="38" customWidth="1"/>
    <col min="771" max="771" width="8.1640625" style="38" customWidth="1"/>
    <col min="772" max="772" width="22" style="38" customWidth="1"/>
    <col min="773" max="773" width="16.6640625" style="38" customWidth="1"/>
    <col min="774" max="774" width="10.6640625" style="38" customWidth="1"/>
    <col min="775" max="1018" width="9.33203125" style="38"/>
    <col min="1019" max="1019" width="3.83203125" style="38" customWidth="1"/>
    <col min="1020" max="1020" width="60" style="38" customWidth="1"/>
    <col min="1021" max="1021" width="19.33203125" style="38" customWidth="1"/>
    <col min="1022" max="1022" width="20.5" style="38" customWidth="1"/>
    <col min="1023" max="1023" width="20" style="38" customWidth="1"/>
    <col min="1024" max="1024" width="5.33203125" style="38" customWidth="1"/>
    <col min="1025" max="1025" width="23.83203125" style="38" customWidth="1"/>
    <col min="1026" max="1026" width="20.6640625" style="38" customWidth="1"/>
    <col min="1027" max="1027" width="8.1640625" style="38" customWidth="1"/>
    <col min="1028" max="1028" width="22" style="38" customWidth="1"/>
    <col min="1029" max="1029" width="16.6640625" style="38" customWidth="1"/>
    <col min="1030" max="1030" width="10.6640625" style="38" customWidth="1"/>
    <col min="1031" max="1274" width="9.33203125" style="38"/>
    <col min="1275" max="1275" width="3.83203125" style="38" customWidth="1"/>
    <col min="1276" max="1276" width="60" style="38" customWidth="1"/>
    <col min="1277" max="1277" width="19.33203125" style="38" customWidth="1"/>
    <col min="1278" max="1278" width="20.5" style="38" customWidth="1"/>
    <col min="1279" max="1279" width="20" style="38" customWidth="1"/>
    <col min="1280" max="1280" width="5.33203125" style="38" customWidth="1"/>
    <col min="1281" max="1281" width="23.83203125" style="38" customWidth="1"/>
    <col min="1282" max="1282" width="20.6640625" style="38" customWidth="1"/>
    <col min="1283" max="1283" width="8.1640625" style="38" customWidth="1"/>
    <col min="1284" max="1284" width="22" style="38" customWidth="1"/>
    <col min="1285" max="1285" width="16.6640625" style="38" customWidth="1"/>
    <col min="1286" max="1286" width="10.6640625" style="38" customWidth="1"/>
    <col min="1287" max="1530" width="9.33203125" style="38"/>
    <col min="1531" max="1531" width="3.83203125" style="38" customWidth="1"/>
    <col min="1532" max="1532" width="60" style="38" customWidth="1"/>
    <col min="1533" max="1533" width="19.33203125" style="38" customWidth="1"/>
    <col min="1534" max="1534" width="20.5" style="38" customWidth="1"/>
    <col min="1535" max="1535" width="20" style="38" customWidth="1"/>
    <col min="1536" max="1536" width="5.33203125" style="38" customWidth="1"/>
    <col min="1537" max="1537" width="23.83203125" style="38" customWidth="1"/>
    <col min="1538" max="1538" width="20.6640625" style="38" customWidth="1"/>
    <col min="1539" max="1539" width="8.1640625" style="38" customWidth="1"/>
    <col min="1540" max="1540" width="22" style="38" customWidth="1"/>
    <col min="1541" max="1541" width="16.6640625" style="38" customWidth="1"/>
    <col min="1542" max="1542" width="10.6640625" style="38" customWidth="1"/>
    <col min="1543" max="1786" width="9.33203125" style="38"/>
    <col min="1787" max="1787" width="3.83203125" style="38" customWidth="1"/>
    <col min="1788" max="1788" width="60" style="38" customWidth="1"/>
    <col min="1789" max="1789" width="19.33203125" style="38" customWidth="1"/>
    <col min="1790" max="1790" width="20.5" style="38" customWidth="1"/>
    <col min="1791" max="1791" width="20" style="38" customWidth="1"/>
    <col min="1792" max="1792" width="5.33203125" style="38" customWidth="1"/>
    <col min="1793" max="1793" width="23.83203125" style="38" customWidth="1"/>
    <col min="1794" max="1794" width="20.6640625" style="38" customWidth="1"/>
    <col min="1795" max="1795" width="8.1640625" style="38" customWidth="1"/>
    <col min="1796" max="1796" width="22" style="38" customWidth="1"/>
    <col min="1797" max="1797" width="16.6640625" style="38" customWidth="1"/>
    <col min="1798" max="1798" width="10.6640625" style="38" customWidth="1"/>
    <col min="1799" max="2042" width="9.33203125" style="38"/>
    <col min="2043" max="2043" width="3.83203125" style="38" customWidth="1"/>
    <col min="2044" max="2044" width="60" style="38" customWidth="1"/>
    <col min="2045" max="2045" width="19.33203125" style="38" customWidth="1"/>
    <col min="2046" max="2046" width="20.5" style="38" customWidth="1"/>
    <col min="2047" max="2047" width="20" style="38" customWidth="1"/>
    <col min="2048" max="2048" width="5.33203125" style="38" customWidth="1"/>
    <col min="2049" max="2049" width="23.83203125" style="38" customWidth="1"/>
    <col min="2050" max="2050" width="20.6640625" style="38" customWidth="1"/>
    <col min="2051" max="2051" width="8.1640625" style="38" customWidth="1"/>
    <col min="2052" max="2052" width="22" style="38" customWidth="1"/>
    <col min="2053" max="2053" width="16.6640625" style="38" customWidth="1"/>
    <col min="2054" max="2054" width="10.6640625" style="38" customWidth="1"/>
    <col min="2055" max="2298" width="9.33203125" style="38"/>
    <col min="2299" max="2299" width="3.83203125" style="38" customWidth="1"/>
    <col min="2300" max="2300" width="60" style="38" customWidth="1"/>
    <col min="2301" max="2301" width="19.33203125" style="38" customWidth="1"/>
    <col min="2302" max="2302" width="20.5" style="38" customWidth="1"/>
    <col min="2303" max="2303" width="20" style="38" customWidth="1"/>
    <col min="2304" max="2304" width="5.33203125" style="38" customWidth="1"/>
    <col min="2305" max="2305" width="23.83203125" style="38" customWidth="1"/>
    <col min="2306" max="2306" width="20.6640625" style="38" customWidth="1"/>
    <col min="2307" max="2307" width="8.1640625" style="38" customWidth="1"/>
    <col min="2308" max="2308" width="22" style="38" customWidth="1"/>
    <col min="2309" max="2309" width="16.6640625" style="38" customWidth="1"/>
    <col min="2310" max="2310" width="10.6640625" style="38" customWidth="1"/>
    <col min="2311" max="2554" width="9.33203125" style="38"/>
    <col min="2555" max="2555" width="3.83203125" style="38" customWidth="1"/>
    <col min="2556" max="2556" width="60" style="38" customWidth="1"/>
    <col min="2557" max="2557" width="19.33203125" style="38" customWidth="1"/>
    <col min="2558" max="2558" width="20.5" style="38" customWidth="1"/>
    <col min="2559" max="2559" width="20" style="38" customWidth="1"/>
    <col min="2560" max="2560" width="5.33203125" style="38" customWidth="1"/>
    <col min="2561" max="2561" width="23.83203125" style="38" customWidth="1"/>
    <col min="2562" max="2562" width="20.6640625" style="38" customWidth="1"/>
    <col min="2563" max="2563" width="8.1640625" style="38" customWidth="1"/>
    <col min="2564" max="2564" width="22" style="38" customWidth="1"/>
    <col min="2565" max="2565" width="16.6640625" style="38" customWidth="1"/>
    <col min="2566" max="2566" width="10.6640625" style="38" customWidth="1"/>
    <col min="2567" max="2810" width="9.33203125" style="38"/>
    <col min="2811" max="2811" width="3.83203125" style="38" customWidth="1"/>
    <col min="2812" max="2812" width="60" style="38" customWidth="1"/>
    <col min="2813" max="2813" width="19.33203125" style="38" customWidth="1"/>
    <col min="2814" max="2814" width="20.5" style="38" customWidth="1"/>
    <col min="2815" max="2815" width="20" style="38" customWidth="1"/>
    <col min="2816" max="2816" width="5.33203125" style="38" customWidth="1"/>
    <col min="2817" max="2817" width="23.83203125" style="38" customWidth="1"/>
    <col min="2818" max="2818" width="20.6640625" style="38" customWidth="1"/>
    <col min="2819" max="2819" width="8.1640625" style="38" customWidth="1"/>
    <col min="2820" max="2820" width="22" style="38" customWidth="1"/>
    <col min="2821" max="2821" width="16.6640625" style="38" customWidth="1"/>
    <col min="2822" max="2822" width="10.6640625" style="38" customWidth="1"/>
    <col min="2823" max="3066" width="9.33203125" style="38"/>
    <col min="3067" max="3067" width="3.83203125" style="38" customWidth="1"/>
    <col min="3068" max="3068" width="60" style="38" customWidth="1"/>
    <col min="3069" max="3069" width="19.33203125" style="38" customWidth="1"/>
    <col min="3070" max="3070" width="20.5" style="38" customWidth="1"/>
    <col min="3071" max="3071" width="20" style="38" customWidth="1"/>
    <col min="3072" max="3072" width="5.33203125" style="38" customWidth="1"/>
    <col min="3073" max="3073" width="23.83203125" style="38" customWidth="1"/>
    <col min="3074" max="3074" width="20.6640625" style="38" customWidth="1"/>
    <col min="3075" max="3075" width="8.1640625" style="38" customWidth="1"/>
    <col min="3076" max="3076" width="22" style="38" customWidth="1"/>
    <col min="3077" max="3077" width="16.6640625" style="38" customWidth="1"/>
    <col min="3078" max="3078" width="10.6640625" style="38" customWidth="1"/>
    <col min="3079" max="3322" width="9.33203125" style="38"/>
    <col min="3323" max="3323" width="3.83203125" style="38" customWidth="1"/>
    <col min="3324" max="3324" width="60" style="38" customWidth="1"/>
    <col min="3325" max="3325" width="19.33203125" style="38" customWidth="1"/>
    <col min="3326" max="3326" width="20.5" style="38" customWidth="1"/>
    <col min="3327" max="3327" width="20" style="38" customWidth="1"/>
    <col min="3328" max="3328" width="5.33203125" style="38" customWidth="1"/>
    <col min="3329" max="3329" width="23.83203125" style="38" customWidth="1"/>
    <col min="3330" max="3330" width="20.6640625" style="38" customWidth="1"/>
    <col min="3331" max="3331" width="8.1640625" style="38" customWidth="1"/>
    <col min="3332" max="3332" width="22" style="38" customWidth="1"/>
    <col min="3333" max="3333" width="16.6640625" style="38" customWidth="1"/>
    <col min="3334" max="3334" width="10.6640625" style="38" customWidth="1"/>
    <col min="3335" max="3578" width="9.33203125" style="38"/>
    <col min="3579" max="3579" width="3.83203125" style="38" customWidth="1"/>
    <col min="3580" max="3580" width="60" style="38" customWidth="1"/>
    <col min="3581" max="3581" width="19.33203125" style="38" customWidth="1"/>
    <col min="3582" max="3582" width="20.5" style="38" customWidth="1"/>
    <col min="3583" max="3583" width="20" style="38" customWidth="1"/>
    <col min="3584" max="3584" width="5.33203125" style="38" customWidth="1"/>
    <col min="3585" max="3585" width="23.83203125" style="38" customWidth="1"/>
    <col min="3586" max="3586" width="20.6640625" style="38" customWidth="1"/>
    <col min="3587" max="3587" width="8.1640625" style="38" customWidth="1"/>
    <col min="3588" max="3588" width="22" style="38" customWidth="1"/>
    <col min="3589" max="3589" width="16.6640625" style="38" customWidth="1"/>
    <col min="3590" max="3590" width="10.6640625" style="38" customWidth="1"/>
    <col min="3591" max="3834" width="9.33203125" style="38"/>
    <col min="3835" max="3835" width="3.83203125" style="38" customWidth="1"/>
    <col min="3836" max="3836" width="60" style="38" customWidth="1"/>
    <col min="3837" max="3837" width="19.33203125" style="38" customWidth="1"/>
    <col min="3838" max="3838" width="20.5" style="38" customWidth="1"/>
    <col min="3839" max="3839" width="20" style="38" customWidth="1"/>
    <col min="3840" max="3840" width="5.33203125" style="38" customWidth="1"/>
    <col min="3841" max="3841" width="23.83203125" style="38" customWidth="1"/>
    <col min="3842" max="3842" width="20.6640625" style="38" customWidth="1"/>
    <col min="3843" max="3843" width="8.1640625" style="38" customWidth="1"/>
    <col min="3844" max="3844" width="22" style="38" customWidth="1"/>
    <col min="3845" max="3845" width="16.6640625" style="38" customWidth="1"/>
    <col min="3846" max="3846" width="10.6640625" style="38" customWidth="1"/>
    <col min="3847" max="4090" width="9.33203125" style="38"/>
    <col min="4091" max="4091" width="3.83203125" style="38" customWidth="1"/>
    <col min="4092" max="4092" width="60" style="38" customWidth="1"/>
    <col min="4093" max="4093" width="19.33203125" style="38" customWidth="1"/>
    <col min="4094" max="4094" width="20.5" style="38" customWidth="1"/>
    <col min="4095" max="4095" width="20" style="38" customWidth="1"/>
    <col min="4096" max="4096" width="5.33203125" style="38" customWidth="1"/>
    <col min="4097" max="4097" width="23.83203125" style="38" customWidth="1"/>
    <col min="4098" max="4098" width="20.6640625" style="38" customWidth="1"/>
    <col min="4099" max="4099" width="8.1640625" style="38" customWidth="1"/>
    <col min="4100" max="4100" width="22" style="38" customWidth="1"/>
    <col min="4101" max="4101" width="16.6640625" style="38" customWidth="1"/>
    <col min="4102" max="4102" width="10.6640625" style="38" customWidth="1"/>
    <col min="4103" max="4346" width="9.33203125" style="38"/>
    <col min="4347" max="4347" width="3.83203125" style="38" customWidth="1"/>
    <col min="4348" max="4348" width="60" style="38" customWidth="1"/>
    <col min="4349" max="4349" width="19.33203125" style="38" customWidth="1"/>
    <col min="4350" max="4350" width="20.5" style="38" customWidth="1"/>
    <col min="4351" max="4351" width="20" style="38" customWidth="1"/>
    <col min="4352" max="4352" width="5.33203125" style="38" customWidth="1"/>
    <col min="4353" max="4353" width="23.83203125" style="38" customWidth="1"/>
    <col min="4354" max="4354" width="20.6640625" style="38" customWidth="1"/>
    <col min="4355" max="4355" width="8.1640625" style="38" customWidth="1"/>
    <col min="4356" max="4356" width="22" style="38" customWidth="1"/>
    <col min="4357" max="4357" width="16.6640625" style="38" customWidth="1"/>
    <col min="4358" max="4358" width="10.6640625" style="38" customWidth="1"/>
    <col min="4359" max="4602" width="9.33203125" style="38"/>
    <col min="4603" max="4603" width="3.83203125" style="38" customWidth="1"/>
    <col min="4604" max="4604" width="60" style="38" customWidth="1"/>
    <col min="4605" max="4605" width="19.33203125" style="38" customWidth="1"/>
    <col min="4606" max="4606" width="20.5" style="38" customWidth="1"/>
    <col min="4607" max="4607" width="20" style="38" customWidth="1"/>
    <col min="4608" max="4608" width="5.33203125" style="38" customWidth="1"/>
    <col min="4609" max="4609" width="23.83203125" style="38" customWidth="1"/>
    <col min="4610" max="4610" width="20.6640625" style="38" customWidth="1"/>
    <col min="4611" max="4611" width="8.1640625" style="38" customWidth="1"/>
    <col min="4612" max="4612" width="22" style="38" customWidth="1"/>
    <col min="4613" max="4613" width="16.6640625" style="38" customWidth="1"/>
    <col min="4614" max="4614" width="10.6640625" style="38" customWidth="1"/>
    <col min="4615" max="4858" width="9.33203125" style="38"/>
    <col min="4859" max="4859" width="3.83203125" style="38" customWidth="1"/>
    <col min="4860" max="4860" width="60" style="38" customWidth="1"/>
    <col min="4861" max="4861" width="19.33203125" style="38" customWidth="1"/>
    <col min="4862" max="4862" width="20.5" style="38" customWidth="1"/>
    <col min="4863" max="4863" width="20" style="38" customWidth="1"/>
    <col min="4864" max="4864" width="5.33203125" style="38" customWidth="1"/>
    <col min="4865" max="4865" width="23.83203125" style="38" customWidth="1"/>
    <col min="4866" max="4866" width="20.6640625" style="38" customWidth="1"/>
    <col min="4867" max="4867" width="8.1640625" style="38" customWidth="1"/>
    <col min="4868" max="4868" width="22" style="38" customWidth="1"/>
    <col min="4869" max="4869" width="16.6640625" style="38" customWidth="1"/>
    <col min="4870" max="4870" width="10.6640625" style="38" customWidth="1"/>
    <col min="4871" max="5114" width="9.33203125" style="38"/>
    <col min="5115" max="5115" width="3.83203125" style="38" customWidth="1"/>
    <col min="5116" max="5116" width="60" style="38" customWidth="1"/>
    <col min="5117" max="5117" width="19.33203125" style="38" customWidth="1"/>
    <col min="5118" max="5118" width="20.5" style="38" customWidth="1"/>
    <col min="5119" max="5119" width="20" style="38" customWidth="1"/>
    <col min="5120" max="5120" width="5.33203125" style="38" customWidth="1"/>
    <col min="5121" max="5121" width="23.83203125" style="38" customWidth="1"/>
    <col min="5122" max="5122" width="20.6640625" style="38" customWidth="1"/>
    <col min="5123" max="5123" width="8.1640625" style="38" customWidth="1"/>
    <col min="5124" max="5124" width="22" style="38" customWidth="1"/>
    <col min="5125" max="5125" width="16.6640625" style="38" customWidth="1"/>
    <col min="5126" max="5126" width="10.6640625" style="38" customWidth="1"/>
    <col min="5127" max="5370" width="9.33203125" style="38"/>
    <col min="5371" max="5371" width="3.83203125" style="38" customWidth="1"/>
    <col min="5372" max="5372" width="60" style="38" customWidth="1"/>
    <col min="5373" max="5373" width="19.33203125" style="38" customWidth="1"/>
    <col min="5374" max="5374" width="20.5" style="38" customWidth="1"/>
    <col min="5375" max="5375" width="20" style="38" customWidth="1"/>
    <col min="5376" max="5376" width="5.33203125" style="38" customWidth="1"/>
    <col min="5377" max="5377" width="23.83203125" style="38" customWidth="1"/>
    <col min="5378" max="5378" width="20.6640625" style="38" customWidth="1"/>
    <col min="5379" max="5379" width="8.1640625" style="38" customWidth="1"/>
    <col min="5380" max="5380" width="22" style="38" customWidth="1"/>
    <col min="5381" max="5381" width="16.6640625" style="38" customWidth="1"/>
    <col min="5382" max="5382" width="10.6640625" style="38" customWidth="1"/>
    <col min="5383" max="5626" width="9.33203125" style="38"/>
    <col min="5627" max="5627" width="3.83203125" style="38" customWidth="1"/>
    <col min="5628" max="5628" width="60" style="38" customWidth="1"/>
    <col min="5629" max="5629" width="19.33203125" style="38" customWidth="1"/>
    <col min="5630" max="5630" width="20.5" style="38" customWidth="1"/>
    <col min="5631" max="5631" width="20" style="38" customWidth="1"/>
    <col min="5632" max="5632" width="5.33203125" style="38" customWidth="1"/>
    <col min="5633" max="5633" width="23.83203125" style="38" customWidth="1"/>
    <col min="5634" max="5634" width="20.6640625" style="38" customWidth="1"/>
    <col min="5635" max="5635" width="8.1640625" style="38" customWidth="1"/>
    <col min="5636" max="5636" width="22" style="38" customWidth="1"/>
    <col min="5637" max="5637" width="16.6640625" style="38" customWidth="1"/>
    <col min="5638" max="5638" width="10.6640625" style="38" customWidth="1"/>
    <col min="5639" max="5882" width="9.33203125" style="38"/>
    <col min="5883" max="5883" width="3.83203125" style="38" customWidth="1"/>
    <col min="5884" max="5884" width="60" style="38" customWidth="1"/>
    <col min="5885" max="5885" width="19.33203125" style="38" customWidth="1"/>
    <col min="5886" max="5886" width="20.5" style="38" customWidth="1"/>
    <col min="5887" max="5887" width="20" style="38" customWidth="1"/>
    <col min="5888" max="5888" width="5.33203125" style="38" customWidth="1"/>
    <col min="5889" max="5889" width="23.83203125" style="38" customWidth="1"/>
    <col min="5890" max="5890" width="20.6640625" style="38" customWidth="1"/>
    <col min="5891" max="5891" width="8.1640625" style="38" customWidth="1"/>
    <col min="5892" max="5892" width="22" style="38" customWidth="1"/>
    <col min="5893" max="5893" width="16.6640625" style="38" customWidth="1"/>
    <col min="5894" max="5894" width="10.6640625" style="38" customWidth="1"/>
    <col min="5895" max="6138" width="9.33203125" style="38"/>
    <col min="6139" max="6139" width="3.83203125" style="38" customWidth="1"/>
    <col min="6140" max="6140" width="60" style="38" customWidth="1"/>
    <col min="6141" max="6141" width="19.33203125" style="38" customWidth="1"/>
    <col min="6142" max="6142" width="20.5" style="38" customWidth="1"/>
    <col min="6143" max="6143" width="20" style="38" customWidth="1"/>
    <col min="6144" max="6144" width="5.33203125" style="38" customWidth="1"/>
    <col min="6145" max="6145" width="23.83203125" style="38" customWidth="1"/>
    <col min="6146" max="6146" width="20.6640625" style="38" customWidth="1"/>
    <col min="6147" max="6147" width="8.1640625" style="38" customWidth="1"/>
    <col min="6148" max="6148" width="22" style="38" customWidth="1"/>
    <col min="6149" max="6149" width="16.6640625" style="38" customWidth="1"/>
    <col min="6150" max="6150" width="10.6640625" style="38" customWidth="1"/>
    <col min="6151" max="6394" width="9.33203125" style="38"/>
    <col min="6395" max="6395" width="3.83203125" style="38" customWidth="1"/>
    <col min="6396" max="6396" width="60" style="38" customWidth="1"/>
    <col min="6397" max="6397" width="19.33203125" style="38" customWidth="1"/>
    <col min="6398" max="6398" width="20.5" style="38" customWidth="1"/>
    <col min="6399" max="6399" width="20" style="38" customWidth="1"/>
    <col min="6400" max="6400" width="5.33203125" style="38" customWidth="1"/>
    <col min="6401" max="6401" width="23.83203125" style="38" customWidth="1"/>
    <col min="6402" max="6402" width="20.6640625" style="38" customWidth="1"/>
    <col min="6403" max="6403" width="8.1640625" style="38" customWidth="1"/>
    <col min="6404" max="6404" width="22" style="38" customWidth="1"/>
    <col min="6405" max="6405" width="16.6640625" style="38" customWidth="1"/>
    <col min="6406" max="6406" width="10.6640625" style="38" customWidth="1"/>
    <col min="6407" max="6650" width="9.33203125" style="38"/>
    <col min="6651" max="6651" width="3.83203125" style="38" customWidth="1"/>
    <col min="6652" max="6652" width="60" style="38" customWidth="1"/>
    <col min="6653" max="6653" width="19.33203125" style="38" customWidth="1"/>
    <col min="6654" max="6654" width="20.5" style="38" customWidth="1"/>
    <col min="6655" max="6655" width="20" style="38" customWidth="1"/>
    <col min="6656" max="6656" width="5.33203125" style="38" customWidth="1"/>
    <col min="6657" max="6657" width="23.83203125" style="38" customWidth="1"/>
    <col min="6658" max="6658" width="20.6640625" style="38" customWidth="1"/>
    <col min="6659" max="6659" width="8.1640625" style="38" customWidth="1"/>
    <col min="6660" max="6660" width="22" style="38" customWidth="1"/>
    <col min="6661" max="6661" width="16.6640625" style="38" customWidth="1"/>
    <col min="6662" max="6662" width="10.6640625" style="38" customWidth="1"/>
    <col min="6663" max="6906" width="9.33203125" style="38"/>
    <col min="6907" max="6907" width="3.83203125" style="38" customWidth="1"/>
    <col min="6908" max="6908" width="60" style="38" customWidth="1"/>
    <col min="6909" max="6909" width="19.33203125" style="38" customWidth="1"/>
    <col min="6910" max="6910" width="20.5" style="38" customWidth="1"/>
    <col min="6911" max="6911" width="20" style="38" customWidth="1"/>
    <col min="6912" max="6912" width="5.33203125" style="38" customWidth="1"/>
    <col min="6913" max="6913" width="23.83203125" style="38" customWidth="1"/>
    <col min="6914" max="6914" width="20.6640625" style="38" customWidth="1"/>
    <col min="6915" max="6915" width="8.1640625" style="38" customWidth="1"/>
    <col min="6916" max="6916" width="22" style="38" customWidth="1"/>
    <col min="6917" max="6917" width="16.6640625" style="38" customWidth="1"/>
    <col min="6918" max="6918" width="10.6640625" style="38" customWidth="1"/>
    <col min="6919" max="7162" width="9.33203125" style="38"/>
    <col min="7163" max="7163" width="3.83203125" style="38" customWidth="1"/>
    <col min="7164" max="7164" width="60" style="38" customWidth="1"/>
    <col min="7165" max="7165" width="19.33203125" style="38" customWidth="1"/>
    <col min="7166" max="7166" width="20.5" style="38" customWidth="1"/>
    <col min="7167" max="7167" width="20" style="38" customWidth="1"/>
    <col min="7168" max="7168" width="5.33203125" style="38" customWidth="1"/>
    <col min="7169" max="7169" width="23.83203125" style="38" customWidth="1"/>
    <col min="7170" max="7170" width="20.6640625" style="38" customWidth="1"/>
    <col min="7171" max="7171" width="8.1640625" style="38" customWidth="1"/>
    <col min="7172" max="7172" width="22" style="38" customWidth="1"/>
    <col min="7173" max="7173" width="16.6640625" style="38" customWidth="1"/>
    <col min="7174" max="7174" width="10.6640625" style="38" customWidth="1"/>
    <col min="7175" max="7418" width="9.33203125" style="38"/>
    <col min="7419" max="7419" width="3.83203125" style="38" customWidth="1"/>
    <col min="7420" max="7420" width="60" style="38" customWidth="1"/>
    <col min="7421" max="7421" width="19.33203125" style="38" customWidth="1"/>
    <col min="7422" max="7422" width="20.5" style="38" customWidth="1"/>
    <col min="7423" max="7423" width="20" style="38" customWidth="1"/>
    <col min="7424" max="7424" width="5.33203125" style="38" customWidth="1"/>
    <col min="7425" max="7425" width="23.83203125" style="38" customWidth="1"/>
    <col min="7426" max="7426" width="20.6640625" style="38" customWidth="1"/>
    <col min="7427" max="7427" width="8.1640625" style="38" customWidth="1"/>
    <col min="7428" max="7428" width="22" style="38" customWidth="1"/>
    <col min="7429" max="7429" width="16.6640625" style="38" customWidth="1"/>
    <col min="7430" max="7430" width="10.6640625" style="38" customWidth="1"/>
    <col min="7431" max="7674" width="9.33203125" style="38"/>
    <col min="7675" max="7675" width="3.83203125" style="38" customWidth="1"/>
    <col min="7676" max="7676" width="60" style="38" customWidth="1"/>
    <col min="7677" max="7677" width="19.33203125" style="38" customWidth="1"/>
    <col min="7678" max="7678" width="20.5" style="38" customWidth="1"/>
    <col min="7679" max="7679" width="20" style="38" customWidth="1"/>
    <col min="7680" max="7680" width="5.33203125" style="38" customWidth="1"/>
    <col min="7681" max="7681" width="23.83203125" style="38" customWidth="1"/>
    <col min="7682" max="7682" width="20.6640625" style="38" customWidth="1"/>
    <col min="7683" max="7683" width="8.1640625" style="38" customWidth="1"/>
    <col min="7684" max="7684" width="22" style="38" customWidth="1"/>
    <col min="7685" max="7685" width="16.6640625" style="38" customWidth="1"/>
    <col min="7686" max="7686" width="10.6640625" style="38" customWidth="1"/>
    <col min="7687" max="7930" width="9.33203125" style="38"/>
    <col min="7931" max="7931" width="3.83203125" style="38" customWidth="1"/>
    <col min="7932" max="7932" width="60" style="38" customWidth="1"/>
    <col min="7933" max="7933" width="19.33203125" style="38" customWidth="1"/>
    <col min="7934" max="7934" width="20.5" style="38" customWidth="1"/>
    <col min="7935" max="7935" width="20" style="38" customWidth="1"/>
    <col min="7936" max="7936" width="5.33203125" style="38" customWidth="1"/>
    <col min="7937" max="7937" width="23.83203125" style="38" customWidth="1"/>
    <col min="7938" max="7938" width="20.6640625" style="38" customWidth="1"/>
    <col min="7939" max="7939" width="8.1640625" style="38" customWidth="1"/>
    <col min="7940" max="7940" width="22" style="38" customWidth="1"/>
    <col min="7941" max="7941" width="16.6640625" style="38" customWidth="1"/>
    <col min="7942" max="7942" width="10.6640625" style="38" customWidth="1"/>
    <col min="7943" max="8186" width="9.33203125" style="38"/>
    <col min="8187" max="8187" width="3.83203125" style="38" customWidth="1"/>
    <col min="8188" max="8188" width="60" style="38" customWidth="1"/>
    <col min="8189" max="8189" width="19.33203125" style="38" customWidth="1"/>
    <col min="8190" max="8190" width="20.5" style="38" customWidth="1"/>
    <col min="8191" max="8191" width="20" style="38" customWidth="1"/>
    <col min="8192" max="8192" width="5.33203125" style="38" customWidth="1"/>
    <col min="8193" max="8193" width="23.83203125" style="38" customWidth="1"/>
    <col min="8194" max="8194" width="20.6640625" style="38" customWidth="1"/>
    <col min="8195" max="8195" width="8.1640625" style="38" customWidth="1"/>
    <col min="8196" max="8196" width="22" style="38" customWidth="1"/>
    <col min="8197" max="8197" width="16.6640625" style="38" customWidth="1"/>
    <col min="8198" max="8198" width="10.6640625" style="38" customWidth="1"/>
    <col min="8199" max="8442" width="9.33203125" style="38"/>
    <col min="8443" max="8443" width="3.83203125" style="38" customWidth="1"/>
    <col min="8444" max="8444" width="60" style="38" customWidth="1"/>
    <col min="8445" max="8445" width="19.33203125" style="38" customWidth="1"/>
    <col min="8446" max="8446" width="20.5" style="38" customWidth="1"/>
    <col min="8447" max="8447" width="20" style="38" customWidth="1"/>
    <col min="8448" max="8448" width="5.33203125" style="38" customWidth="1"/>
    <col min="8449" max="8449" width="23.83203125" style="38" customWidth="1"/>
    <col min="8450" max="8450" width="20.6640625" style="38" customWidth="1"/>
    <col min="8451" max="8451" width="8.1640625" style="38" customWidth="1"/>
    <col min="8452" max="8452" width="22" style="38" customWidth="1"/>
    <col min="8453" max="8453" width="16.6640625" style="38" customWidth="1"/>
    <col min="8454" max="8454" width="10.6640625" style="38" customWidth="1"/>
    <col min="8455" max="8698" width="9.33203125" style="38"/>
    <col min="8699" max="8699" width="3.83203125" style="38" customWidth="1"/>
    <col min="8700" max="8700" width="60" style="38" customWidth="1"/>
    <col min="8701" max="8701" width="19.33203125" style="38" customWidth="1"/>
    <col min="8702" max="8702" width="20.5" style="38" customWidth="1"/>
    <col min="8703" max="8703" width="20" style="38" customWidth="1"/>
    <col min="8704" max="8704" width="5.33203125" style="38" customWidth="1"/>
    <col min="8705" max="8705" width="23.83203125" style="38" customWidth="1"/>
    <col min="8706" max="8706" width="20.6640625" style="38" customWidth="1"/>
    <col min="8707" max="8707" width="8.1640625" style="38" customWidth="1"/>
    <col min="8708" max="8708" width="22" style="38" customWidth="1"/>
    <col min="8709" max="8709" width="16.6640625" style="38" customWidth="1"/>
    <col min="8710" max="8710" width="10.6640625" style="38" customWidth="1"/>
    <col min="8711" max="8954" width="9.33203125" style="38"/>
    <col min="8955" max="8955" width="3.83203125" style="38" customWidth="1"/>
    <col min="8956" max="8956" width="60" style="38" customWidth="1"/>
    <col min="8957" max="8957" width="19.33203125" style="38" customWidth="1"/>
    <col min="8958" max="8958" width="20.5" style="38" customWidth="1"/>
    <col min="8959" max="8959" width="20" style="38" customWidth="1"/>
    <col min="8960" max="8960" width="5.33203125" style="38" customWidth="1"/>
    <col min="8961" max="8961" width="23.83203125" style="38" customWidth="1"/>
    <col min="8962" max="8962" width="20.6640625" style="38" customWidth="1"/>
    <col min="8963" max="8963" width="8.1640625" style="38" customWidth="1"/>
    <col min="8964" max="8964" width="22" style="38" customWidth="1"/>
    <col min="8965" max="8965" width="16.6640625" style="38" customWidth="1"/>
    <col min="8966" max="8966" width="10.6640625" style="38" customWidth="1"/>
    <col min="8967" max="9210" width="9.33203125" style="38"/>
    <col min="9211" max="9211" width="3.83203125" style="38" customWidth="1"/>
    <col min="9212" max="9212" width="60" style="38" customWidth="1"/>
    <col min="9213" max="9213" width="19.33203125" style="38" customWidth="1"/>
    <col min="9214" max="9214" width="20.5" style="38" customWidth="1"/>
    <col min="9215" max="9215" width="20" style="38" customWidth="1"/>
    <col min="9216" max="9216" width="5.33203125" style="38" customWidth="1"/>
    <col min="9217" max="9217" width="23.83203125" style="38" customWidth="1"/>
    <col min="9218" max="9218" width="20.6640625" style="38" customWidth="1"/>
    <col min="9219" max="9219" width="8.1640625" style="38" customWidth="1"/>
    <col min="9220" max="9220" width="22" style="38" customWidth="1"/>
    <col min="9221" max="9221" width="16.6640625" style="38" customWidth="1"/>
    <col min="9222" max="9222" width="10.6640625" style="38" customWidth="1"/>
    <col min="9223" max="9466" width="9.33203125" style="38"/>
    <col min="9467" max="9467" width="3.83203125" style="38" customWidth="1"/>
    <col min="9468" max="9468" width="60" style="38" customWidth="1"/>
    <col min="9469" max="9469" width="19.33203125" style="38" customWidth="1"/>
    <col min="9470" max="9470" width="20.5" style="38" customWidth="1"/>
    <col min="9471" max="9471" width="20" style="38" customWidth="1"/>
    <col min="9472" max="9472" width="5.33203125" style="38" customWidth="1"/>
    <col min="9473" max="9473" width="23.83203125" style="38" customWidth="1"/>
    <col min="9474" max="9474" width="20.6640625" style="38" customWidth="1"/>
    <col min="9475" max="9475" width="8.1640625" style="38" customWidth="1"/>
    <col min="9476" max="9476" width="22" style="38" customWidth="1"/>
    <col min="9477" max="9477" width="16.6640625" style="38" customWidth="1"/>
    <col min="9478" max="9478" width="10.6640625" style="38" customWidth="1"/>
    <col min="9479" max="9722" width="9.33203125" style="38"/>
    <col min="9723" max="9723" width="3.83203125" style="38" customWidth="1"/>
    <col min="9724" max="9724" width="60" style="38" customWidth="1"/>
    <col min="9725" max="9725" width="19.33203125" style="38" customWidth="1"/>
    <col min="9726" max="9726" width="20.5" style="38" customWidth="1"/>
    <col min="9727" max="9727" width="20" style="38" customWidth="1"/>
    <col min="9728" max="9728" width="5.33203125" style="38" customWidth="1"/>
    <col min="9729" max="9729" width="23.83203125" style="38" customWidth="1"/>
    <col min="9730" max="9730" width="20.6640625" style="38" customWidth="1"/>
    <col min="9731" max="9731" width="8.1640625" style="38" customWidth="1"/>
    <col min="9732" max="9732" width="22" style="38" customWidth="1"/>
    <col min="9733" max="9733" width="16.6640625" style="38" customWidth="1"/>
    <col min="9734" max="9734" width="10.6640625" style="38" customWidth="1"/>
    <col min="9735" max="9978" width="9.33203125" style="38"/>
    <col min="9979" max="9979" width="3.83203125" style="38" customWidth="1"/>
    <col min="9980" max="9980" width="60" style="38" customWidth="1"/>
    <col min="9981" max="9981" width="19.33203125" style="38" customWidth="1"/>
    <col min="9982" max="9982" width="20.5" style="38" customWidth="1"/>
    <col min="9983" max="9983" width="20" style="38" customWidth="1"/>
    <col min="9984" max="9984" width="5.33203125" style="38" customWidth="1"/>
    <col min="9985" max="9985" width="23.83203125" style="38" customWidth="1"/>
    <col min="9986" max="9986" width="20.6640625" style="38" customWidth="1"/>
    <col min="9987" max="9987" width="8.1640625" style="38" customWidth="1"/>
    <col min="9988" max="9988" width="22" style="38" customWidth="1"/>
    <col min="9989" max="9989" width="16.6640625" style="38" customWidth="1"/>
    <col min="9990" max="9990" width="10.6640625" style="38" customWidth="1"/>
    <col min="9991" max="10234" width="9.33203125" style="38"/>
    <col min="10235" max="10235" width="3.83203125" style="38" customWidth="1"/>
    <col min="10236" max="10236" width="60" style="38" customWidth="1"/>
    <col min="10237" max="10237" width="19.33203125" style="38" customWidth="1"/>
    <col min="10238" max="10238" width="20.5" style="38" customWidth="1"/>
    <col min="10239" max="10239" width="20" style="38" customWidth="1"/>
    <col min="10240" max="10240" width="5.33203125" style="38" customWidth="1"/>
    <col min="10241" max="10241" width="23.83203125" style="38" customWidth="1"/>
    <col min="10242" max="10242" width="20.6640625" style="38" customWidth="1"/>
    <col min="10243" max="10243" width="8.1640625" style="38" customWidth="1"/>
    <col min="10244" max="10244" width="22" style="38" customWidth="1"/>
    <col min="10245" max="10245" width="16.6640625" style="38" customWidth="1"/>
    <col min="10246" max="10246" width="10.6640625" style="38" customWidth="1"/>
    <col min="10247" max="10490" width="9.33203125" style="38"/>
    <col min="10491" max="10491" width="3.83203125" style="38" customWidth="1"/>
    <col min="10492" max="10492" width="60" style="38" customWidth="1"/>
    <col min="10493" max="10493" width="19.33203125" style="38" customWidth="1"/>
    <col min="10494" max="10494" width="20.5" style="38" customWidth="1"/>
    <col min="10495" max="10495" width="20" style="38" customWidth="1"/>
    <col min="10496" max="10496" width="5.33203125" style="38" customWidth="1"/>
    <col min="10497" max="10497" width="23.83203125" style="38" customWidth="1"/>
    <col min="10498" max="10498" width="20.6640625" style="38" customWidth="1"/>
    <col min="10499" max="10499" width="8.1640625" style="38" customWidth="1"/>
    <col min="10500" max="10500" width="22" style="38" customWidth="1"/>
    <col min="10501" max="10501" width="16.6640625" style="38" customWidth="1"/>
    <col min="10502" max="10502" width="10.6640625" style="38" customWidth="1"/>
    <col min="10503" max="10746" width="9.33203125" style="38"/>
    <col min="10747" max="10747" width="3.83203125" style="38" customWidth="1"/>
    <col min="10748" max="10748" width="60" style="38" customWidth="1"/>
    <col min="10749" max="10749" width="19.33203125" style="38" customWidth="1"/>
    <col min="10750" max="10750" width="20.5" style="38" customWidth="1"/>
    <col min="10751" max="10751" width="20" style="38" customWidth="1"/>
    <col min="10752" max="10752" width="5.33203125" style="38" customWidth="1"/>
    <col min="10753" max="10753" width="23.83203125" style="38" customWidth="1"/>
    <col min="10754" max="10754" width="20.6640625" style="38" customWidth="1"/>
    <col min="10755" max="10755" width="8.1640625" style="38" customWidth="1"/>
    <col min="10756" max="10756" width="22" style="38" customWidth="1"/>
    <col min="10757" max="10757" width="16.6640625" style="38" customWidth="1"/>
    <col min="10758" max="10758" width="10.6640625" style="38" customWidth="1"/>
    <col min="10759" max="11002" width="9.33203125" style="38"/>
    <col min="11003" max="11003" width="3.83203125" style="38" customWidth="1"/>
    <col min="11004" max="11004" width="60" style="38" customWidth="1"/>
    <col min="11005" max="11005" width="19.33203125" style="38" customWidth="1"/>
    <col min="11006" max="11006" width="20.5" style="38" customWidth="1"/>
    <col min="11007" max="11007" width="20" style="38" customWidth="1"/>
    <col min="11008" max="11008" width="5.33203125" style="38" customWidth="1"/>
    <col min="11009" max="11009" width="23.83203125" style="38" customWidth="1"/>
    <col min="11010" max="11010" width="20.6640625" style="38" customWidth="1"/>
    <col min="11011" max="11011" width="8.1640625" style="38" customWidth="1"/>
    <col min="11012" max="11012" width="22" style="38" customWidth="1"/>
    <col min="11013" max="11013" width="16.6640625" style="38" customWidth="1"/>
    <col min="11014" max="11014" width="10.6640625" style="38" customWidth="1"/>
    <col min="11015" max="11258" width="9.33203125" style="38"/>
    <col min="11259" max="11259" width="3.83203125" style="38" customWidth="1"/>
    <col min="11260" max="11260" width="60" style="38" customWidth="1"/>
    <col min="11261" max="11261" width="19.33203125" style="38" customWidth="1"/>
    <col min="11262" max="11262" width="20.5" style="38" customWidth="1"/>
    <col min="11263" max="11263" width="20" style="38" customWidth="1"/>
    <col min="11264" max="11264" width="5.33203125" style="38" customWidth="1"/>
    <col min="11265" max="11265" width="23.83203125" style="38" customWidth="1"/>
    <col min="11266" max="11266" width="20.6640625" style="38" customWidth="1"/>
    <col min="11267" max="11267" width="8.1640625" style="38" customWidth="1"/>
    <col min="11268" max="11268" width="22" style="38" customWidth="1"/>
    <col min="11269" max="11269" width="16.6640625" style="38" customWidth="1"/>
    <col min="11270" max="11270" width="10.6640625" style="38" customWidth="1"/>
    <col min="11271" max="11514" width="9.33203125" style="38"/>
    <col min="11515" max="11515" width="3.83203125" style="38" customWidth="1"/>
    <col min="11516" max="11516" width="60" style="38" customWidth="1"/>
    <col min="11517" max="11517" width="19.33203125" style="38" customWidth="1"/>
    <col min="11518" max="11518" width="20.5" style="38" customWidth="1"/>
    <col min="11519" max="11519" width="20" style="38" customWidth="1"/>
    <col min="11520" max="11520" width="5.33203125" style="38" customWidth="1"/>
    <col min="11521" max="11521" width="23.83203125" style="38" customWidth="1"/>
    <col min="11522" max="11522" width="20.6640625" style="38" customWidth="1"/>
    <col min="11523" max="11523" width="8.1640625" style="38" customWidth="1"/>
    <col min="11524" max="11524" width="22" style="38" customWidth="1"/>
    <col min="11525" max="11525" width="16.6640625" style="38" customWidth="1"/>
    <col min="11526" max="11526" width="10.6640625" style="38" customWidth="1"/>
    <col min="11527" max="11770" width="9.33203125" style="38"/>
    <col min="11771" max="11771" width="3.83203125" style="38" customWidth="1"/>
    <col min="11772" max="11772" width="60" style="38" customWidth="1"/>
    <col min="11773" max="11773" width="19.33203125" style="38" customWidth="1"/>
    <col min="11774" max="11774" width="20.5" style="38" customWidth="1"/>
    <col min="11775" max="11775" width="20" style="38" customWidth="1"/>
    <col min="11776" max="11776" width="5.33203125" style="38" customWidth="1"/>
    <col min="11777" max="11777" width="23.83203125" style="38" customWidth="1"/>
    <col min="11778" max="11778" width="20.6640625" style="38" customWidth="1"/>
    <col min="11779" max="11779" width="8.1640625" style="38" customWidth="1"/>
    <col min="11780" max="11780" width="22" style="38" customWidth="1"/>
    <col min="11781" max="11781" width="16.6640625" style="38" customWidth="1"/>
    <col min="11782" max="11782" width="10.6640625" style="38" customWidth="1"/>
    <col min="11783" max="12026" width="9.33203125" style="38"/>
    <col min="12027" max="12027" width="3.83203125" style="38" customWidth="1"/>
    <col min="12028" max="12028" width="60" style="38" customWidth="1"/>
    <col min="12029" max="12029" width="19.33203125" style="38" customWidth="1"/>
    <col min="12030" max="12030" width="20.5" style="38" customWidth="1"/>
    <col min="12031" max="12031" width="20" style="38" customWidth="1"/>
    <col min="12032" max="12032" width="5.33203125" style="38" customWidth="1"/>
    <col min="12033" max="12033" width="23.83203125" style="38" customWidth="1"/>
    <col min="12034" max="12034" width="20.6640625" style="38" customWidth="1"/>
    <col min="12035" max="12035" width="8.1640625" style="38" customWidth="1"/>
    <col min="12036" max="12036" width="22" style="38" customWidth="1"/>
    <col min="12037" max="12037" width="16.6640625" style="38" customWidth="1"/>
    <col min="12038" max="12038" width="10.6640625" style="38" customWidth="1"/>
    <col min="12039" max="12282" width="9.33203125" style="38"/>
    <col min="12283" max="12283" width="3.83203125" style="38" customWidth="1"/>
    <col min="12284" max="12284" width="60" style="38" customWidth="1"/>
    <col min="12285" max="12285" width="19.33203125" style="38" customWidth="1"/>
    <col min="12286" max="12286" width="20.5" style="38" customWidth="1"/>
    <col min="12287" max="12287" width="20" style="38" customWidth="1"/>
    <col min="12288" max="12288" width="5.33203125" style="38" customWidth="1"/>
    <col min="12289" max="12289" width="23.83203125" style="38" customWidth="1"/>
    <col min="12290" max="12290" width="20.6640625" style="38" customWidth="1"/>
    <col min="12291" max="12291" width="8.1640625" style="38" customWidth="1"/>
    <col min="12292" max="12292" width="22" style="38" customWidth="1"/>
    <col min="12293" max="12293" width="16.6640625" style="38" customWidth="1"/>
    <col min="12294" max="12294" width="10.6640625" style="38" customWidth="1"/>
    <col min="12295" max="12538" width="9.33203125" style="38"/>
    <col min="12539" max="12539" width="3.83203125" style="38" customWidth="1"/>
    <col min="12540" max="12540" width="60" style="38" customWidth="1"/>
    <col min="12541" max="12541" width="19.33203125" style="38" customWidth="1"/>
    <col min="12542" max="12542" width="20.5" style="38" customWidth="1"/>
    <col min="12543" max="12543" width="20" style="38" customWidth="1"/>
    <col min="12544" max="12544" width="5.33203125" style="38" customWidth="1"/>
    <col min="12545" max="12545" width="23.83203125" style="38" customWidth="1"/>
    <col min="12546" max="12546" width="20.6640625" style="38" customWidth="1"/>
    <col min="12547" max="12547" width="8.1640625" style="38" customWidth="1"/>
    <col min="12548" max="12548" width="22" style="38" customWidth="1"/>
    <col min="12549" max="12549" width="16.6640625" style="38" customWidth="1"/>
    <col min="12550" max="12550" width="10.6640625" style="38" customWidth="1"/>
    <col min="12551" max="12794" width="9.33203125" style="38"/>
    <col min="12795" max="12795" width="3.83203125" style="38" customWidth="1"/>
    <col min="12796" max="12796" width="60" style="38" customWidth="1"/>
    <col min="12797" max="12797" width="19.33203125" style="38" customWidth="1"/>
    <col min="12798" max="12798" width="20.5" style="38" customWidth="1"/>
    <col min="12799" max="12799" width="20" style="38" customWidth="1"/>
    <col min="12800" max="12800" width="5.33203125" style="38" customWidth="1"/>
    <col min="12801" max="12801" width="23.83203125" style="38" customWidth="1"/>
    <col min="12802" max="12802" width="20.6640625" style="38" customWidth="1"/>
    <col min="12803" max="12803" width="8.1640625" style="38" customWidth="1"/>
    <col min="12804" max="12804" width="22" style="38" customWidth="1"/>
    <col min="12805" max="12805" width="16.6640625" style="38" customWidth="1"/>
    <col min="12806" max="12806" width="10.6640625" style="38" customWidth="1"/>
    <col min="12807" max="13050" width="9.33203125" style="38"/>
    <col min="13051" max="13051" width="3.83203125" style="38" customWidth="1"/>
    <col min="13052" max="13052" width="60" style="38" customWidth="1"/>
    <col min="13053" max="13053" width="19.33203125" style="38" customWidth="1"/>
    <col min="13054" max="13054" width="20.5" style="38" customWidth="1"/>
    <col min="13055" max="13055" width="20" style="38" customWidth="1"/>
    <col min="13056" max="13056" width="5.33203125" style="38" customWidth="1"/>
    <col min="13057" max="13057" width="23.83203125" style="38" customWidth="1"/>
    <col min="13058" max="13058" width="20.6640625" style="38" customWidth="1"/>
    <col min="13059" max="13059" width="8.1640625" style="38" customWidth="1"/>
    <col min="13060" max="13060" width="22" style="38" customWidth="1"/>
    <col min="13061" max="13061" width="16.6640625" style="38" customWidth="1"/>
    <col min="13062" max="13062" width="10.6640625" style="38" customWidth="1"/>
    <col min="13063" max="13306" width="9.33203125" style="38"/>
    <col min="13307" max="13307" width="3.83203125" style="38" customWidth="1"/>
    <col min="13308" max="13308" width="60" style="38" customWidth="1"/>
    <col min="13309" max="13309" width="19.33203125" style="38" customWidth="1"/>
    <col min="13310" max="13310" width="20.5" style="38" customWidth="1"/>
    <col min="13311" max="13311" width="20" style="38" customWidth="1"/>
    <col min="13312" max="13312" width="5.33203125" style="38" customWidth="1"/>
    <col min="13313" max="13313" width="23.83203125" style="38" customWidth="1"/>
    <col min="13314" max="13314" width="20.6640625" style="38" customWidth="1"/>
    <col min="13315" max="13315" width="8.1640625" style="38" customWidth="1"/>
    <col min="13316" max="13316" width="22" style="38" customWidth="1"/>
    <col min="13317" max="13317" width="16.6640625" style="38" customWidth="1"/>
    <col min="13318" max="13318" width="10.6640625" style="38" customWidth="1"/>
    <col min="13319" max="13562" width="9.33203125" style="38"/>
    <col min="13563" max="13563" width="3.83203125" style="38" customWidth="1"/>
    <col min="13564" max="13564" width="60" style="38" customWidth="1"/>
    <col min="13565" max="13565" width="19.33203125" style="38" customWidth="1"/>
    <col min="13566" max="13566" width="20.5" style="38" customWidth="1"/>
    <col min="13567" max="13567" width="20" style="38" customWidth="1"/>
    <col min="13568" max="13568" width="5.33203125" style="38" customWidth="1"/>
    <col min="13569" max="13569" width="23.83203125" style="38" customWidth="1"/>
    <col min="13570" max="13570" width="20.6640625" style="38" customWidth="1"/>
    <col min="13571" max="13571" width="8.1640625" style="38" customWidth="1"/>
    <col min="13572" max="13572" width="22" style="38" customWidth="1"/>
    <col min="13573" max="13573" width="16.6640625" style="38" customWidth="1"/>
    <col min="13574" max="13574" width="10.6640625" style="38" customWidth="1"/>
    <col min="13575" max="13818" width="9.33203125" style="38"/>
    <col min="13819" max="13819" width="3.83203125" style="38" customWidth="1"/>
    <col min="13820" max="13820" width="60" style="38" customWidth="1"/>
    <col min="13821" max="13821" width="19.33203125" style="38" customWidth="1"/>
    <col min="13822" max="13822" width="20.5" style="38" customWidth="1"/>
    <col min="13823" max="13823" width="20" style="38" customWidth="1"/>
    <col min="13824" max="13824" width="5.33203125" style="38" customWidth="1"/>
    <col min="13825" max="13825" width="23.83203125" style="38" customWidth="1"/>
    <col min="13826" max="13826" width="20.6640625" style="38" customWidth="1"/>
    <col min="13827" max="13827" width="8.1640625" style="38" customWidth="1"/>
    <col min="13828" max="13828" width="22" style="38" customWidth="1"/>
    <col min="13829" max="13829" width="16.6640625" style="38" customWidth="1"/>
    <col min="13830" max="13830" width="10.6640625" style="38" customWidth="1"/>
    <col min="13831" max="14074" width="9.33203125" style="38"/>
    <col min="14075" max="14075" width="3.83203125" style="38" customWidth="1"/>
    <col min="14076" max="14076" width="60" style="38" customWidth="1"/>
    <col min="14077" max="14077" width="19.33203125" style="38" customWidth="1"/>
    <col min="14078" max="14078" width="20.5" style="38" customWidth="1"/>
    <col min="14079" max="14079" width="20" style="38" customWidth="1"/>
    <col min="14080" max="14080" width="5.33203125" style="38" customWidth="1"/>
    <col min="14081" max="14081" width="23.83203125" style="38" customWidth="1"/>
    <col min="14082" max="14082" width="20.6640625" style="38" customWidth="1"/>
    <col min="14083" max="14083" width="8.1640625" style="38" customWidth="1"/>
    <col min="14084" max="14084" width="22" style="38" customWidth="1"/>
    <col min="14085" max="14085" width="16.6640625" style="38" customWidth="1"/>
    <col min="14086" max="14086" width="10.6640625" style="38" customWidth="1"/>
    <col min="14087" max="14330" width="9.33203125" style="38"/>
    <col min="14331" max="14331" width="3.83203125" style="38" customWidth="1"/>
    <col min="14332" max="14332" width="60" style="38" customWidth="1"/>
    <col min="14333" max="14333" width="19.33203125" style="38" customWidth="1"/>
    <col min="14334" max="14334" width="20.5" style="38" customWidth="1"/>
    <col min="14335" max="14335" width="20" style="38" customWidth="1"/>
    <col min="14336" max="14336" width="5.33203125" style="38" customWidth="1"/>
    <col min="14337" max="14337" width="23.83203125" style="38" customWidth="1"/>
    <col min="14338" max="14338" width="20.6640625" style="38" customWidth="1"/>
    <col min="14339" max="14339" width="8.1640625" style="38" customWidth="1"/>
    <col min="14340" max="14340" width="22" style="38" customWidth="1"/>
    <col min="14341" max="14341" width="16.6640625" style="38" customWidth="1"/>
    <col min="14342" max="14342" width="10.6640625" style="38" customWidth="1"/>
    <col min="14343" max="14586" width="9.33203125" style="38"/>
    <col min="14587" max="14587" width="3.83203125" style="38" customWidth="1"/>
    <col min="14588" max="14588" width="60" style="38" customWidth="1"/>
    <col min="14589" max="14589" width="19.33203125" style="38" customWidth="1"/>
    <col min="14590" max="14590" width="20.5" style="38" customWidth="1"/>
    <col min="14591" max="14591" width="20" style="38" customWidth="1"/>
    <col min="14592" max="14592" width="5.33203125" style="38" customWidth="1"/>
    <col min="14593" max="14593" width="23.83203125" style="38" customWidth="1"/>
    <col min="14594" max="14594" width="20.6640625" style="38" customWidth="1"/>
    <col min="14595" max="14595" width="8.1640625" style="38" customWidth="1"/>
    <col min="14596" max="14596" width="22" style="38" customWidth="1"/>
    <col min="14597" max="14597" width="16.6640625" style="38" customWidth="1"/>
    <col min="14598" max="14598" width="10.6640625" style="38" customWidth="1"/>
    <col min="14599" max="14842" width="9.33203125" style="38"/>
    <col min="14843" max="14843" width="3.83203125" style="38" customWidth="1"/>
    <col min="14844" max="14844" width="60" style="38" customWidth="1"/>
    <col min="14845" max="14845" width="19.33203125" style="38" customWidth="1"/>
    <col min="14846" max="14846" width="20.5" style="38" customWidth="1"/>
    <col min="14847" max="14847" width="20" style="38" customWidth="1"/>
    <col min="14848" max="14848" width="5.33203125" style="38" customWidth="1"/>
    <col min="14849" max="14849" width="23.83203125" style="38" customWidth="1"/>
    <col min="14850" max="14850" width="20.6640625" style="38" customWidth="1"/>
    <col min="14851" max="14851" width="8.1640625" style="38" customWidth="1"/>
    <col min="14852" max="14852" width="22" style="38" customWidth="1"/>
    <col min="14853" max="14853" width="16.6640625" style="38" customWidth="1"/>
    <col min="14854" max="14854" width="10.6640625" style="38" customWidth="1"/>
    <col min="14855" max="15098" width="9.33203125" style="38"/>
    <col min="15099" max="15099" width="3.83203125" style="38" customWidth="1"/>
    <col min="15100" max="15100" width="60" style="38" customWidth="1"/>
    <col min="15101" max="15101" width="19.33203125" style="38" customWidth="1"/>
    <col min="15102" max="15102" width="20.5" style="38" customWidth="1"/>
    <col min="15103" max="15103" width="20" style="38" customWidth="1"/>
    <col min="15104" max="15104" width="5.33203125" style="38" customWidth="1"/>
    <col min="15105" max="15105" width="23.83203125" style="38" customWidth="1"/>
    <col min="15106" max="15106" width="20.6640625" style="38" customWidth="1"/>
    <col min="15107" max="15107" width="8.1640625" style="38" customWidth="1"/>
    <col min="15108" max="15108" width="22" style="38" customWidth="1"/>
    <col min="15109" max="15109" width="16.6640625" style="38" customWidth="1"/>
    <col min="15110" max="15110" width="10.6640625" style="38" customWidth="1"/>
    <col min="15111" max="15354" width="9.33203125" style="38"/>
    <col min="15355" max="15355" width="3.83203125" style="38" customWidth="1"/>
    <col min="15356" max="15356" width="60" style="38" customWidth="1"/>
    <col min="15357" max="15357" width="19.33203125" style="38" customWidth="1"/>
    <col min="15358" max="15358" width="20.5" style="38" customWidth="1"/>
    <col min="15359" max="15359" width="20" style="38" customWidth="1"/>
    <col min="15360" max="15360" width="5.33203125" style="38" customWidth="1"/>
    <col min="15361" max="15361" width="23.83203125" style="38" customWidth="1"/>
    <col min="15362" max="15362" width="20.6640625" style="38" customWidth="1"/>
    <col min="15363" max="15363" width="8.1640625" style="38" customWidth="1"/>
    <col min="15364" max="15364" width="22" style="38" customWidth="1"/>
    <col min="15365" max="15365" width="16.6640625" style="38" customWidth="1"/>
    <col min="15366" max="15366" width="10.6640625" style="38" customWidth="1"/>
    <col min="15367" max="15610" width="9.33203125" style="38"/>
    <col min="15611" max="15611" width="3.83203125" style="38" customWidth="1"/>
    <col min="15612" max="15612" width="60" style="38" customWidth="1"/>
    <col min="15613" max="15613" width="19.33203125" style="38" customWidth="1"/>
    <col min="15614" max="15614" width="20.5" style="38" customWidth="1"/>
    <col min="15615" max="15615" width="20" style="38" customWidth="1"/>
    <col min="15616" max="15616" width="5.33203125" style="38" customWidth="1"/>
    <col min="15617" max="15617" width="23.83203125" style="38" customWidth="1"/>
    <col min="15618" max="15618" width="20.6640625" style="38" customWidth="1"/>
    <col min="15619" max="15619" width="8.1640625" style="38" customWidth="1"/>
    <col min="15620" max="15620" width="22" style="38" customWidth="1"/>
    <col min="15621" max="15621" width="16.6640625" style="38" customWidth="1"/>
    <col min="15622" max="15622" width="10.6640625" style="38" customWidth="1"/>
    <col min="15623" max="15866" width="9.33203125" style="38"/>
    <col min="15867" max="15867" width="3.83203125" style="38" customWidth="1"/>
    <col min="15868" max="15868" width="60" style="38" customWidth="1"/>
    <col min="15869" max="15869" width="19.33203125" style="38" customWidth="1"/>
    <col min="15870" max="15870" width="20.5" style="38" customWidth="1"/>
    <col min="15871" max="15871" width="20" style="38" customWidth="1"/>
    <col min="15872" max="15872" width="5.33203125" style="38" customWidth="1"/>
    <col min="15873" max="15873" width="23.83203125" style="38" customWidth="1"/>
    <col min="15874" max="15874" width="20.6640625" style="38" customWidth="1"/>
    <col min="15875" max="15875" width="8.1640625" style="38" customWidth="1"/>
    <col min="15876" max="15876" width="22" style="38" customWidth="1"/>
    <col min="15877" max="15877" width="16.6640625" style="38" customWidth="1"/>
    <col min="15878" max="15878" width="10.6640625" style="38" customWidth="1"/>
    <col min="15879" max="16122" width="9.33203125" style="38"/>
    <col min="16123" max="16123" width="3.83203125" style="38" customWidth="1"/>
    <col min="16124" max="16124" width="60" style="38" customWidth="1"/>
    <col min="16125" max="16125" width="19.33203125" style="38" customWidth="1"/>
    <col min="16126" max="16126" width="20.5" style="38" customWidth="1"/>
    <col min="16127" max="16127" width="20" style="38" customWidth="1"/>
    <col min="16128" max="16128" width="5.33203125" style="38" customWidth="1"/>
    <col min="16129" max="16129" width="23.83203125" style="38" customWidth="1"/>
    <col min="16130" max="16130" width="20.6640625" style="38" customWidth="1"/>
    <col min="16131" max="16131" width="8.1640625" style="38" customWidth="1"/>
    <col min="16132" max="16132" width="22" style="38" customWidth="1"/>
    <col min="16133" max="16133" width="16.6640625" style="38" customWidth="1"/>
    <col min="16134" max="16134" width="10.6640625" style="38" customWidth="1"/>
    <col min="16135" max="16384" width="9.33203125" style="38"/>
  </cols>
  <sheetData>
    <row r="1" spans="2:8" ht="24" customHeight="1" x14ac:dyDescent="0.25">
      <c r="B1" s="218" t="s">
        <v>68</v>
      </c>
      <c r="C1" s="218"/>
      <c r="D1" s="218"/>
      <c r="E1" s="218"/>
      <c r="F1" s="218"/>
      <c r="G1" s="218"/>
      <c r="H1" s="218"/>
    </row>
    <row r="2" spans="2:8" ht="21.75" customHeight="1" x14ac:dyDescent="0.25">
      <c r="B2" s="218" t="s">
        <v>49</v>
      </c>
      <c r="C2" s="218"/>
      <c r="D2" s="218"/>
      <c r="E2" s="218"/>
      <c r="F2" s="218"/>
      <c r="G2" s="218"/>
      <c r="H2" s="218"/>
    </row>
    <row r="3" spans="2:8" ht="23.25" customHeight="1" thickBot="1" x14ac:dyDescent="0.3">
      <c r="F3" s="39"/>
      <c r="G3" s="39"/>
      <c r="H3" s="40" t="s">
        <v>50</v>
      </c>
    </row>
    <row r="4" spans="2:8" ht="41.25" customHeight="1" x14ac:dyDescent="0.25">
      <c r="B4" s="219"/>
      <c r="C4" s="220"/>
      <c r="D4" s="221" t="s">
        <v>69</v>
      </c>
      <c r="E4" s="220"/>
      <c r="F4" s="175" t="s">
        <v>25</v>
      </c>
      <c r="G4" s="175"/>
      <c r="H4" s="41" t="s">
        <v>51</v>
      </c>
    </row>
    <row r="5" spans="2:8" ht="42" customHeight="1" thickBot="1" x14ac:dyDescent="0.3">
      <c r="B5" s="42"/>
      <c r="C5" s="43"/>
      <c r="D5" s="44" t="s">
        <v>22</v>
      </c>
      <c r="E5" s="44" t="s">
        <v>11</v>
      </c>
      <c r="F5" s="45" t="s">
        <v>12</v>
      </c>
      <c r="G5" s="45"/>
      <c r="H5" s="46" t="s">
        <v>151</v>
      </c>
    </row>
    <row r="6" spans="2:8" ht="17.100000000000001" customHeight="1" x14ac:dyDescent="0.2">
      <c r="B6" s="222" t="s">
        <v>52</v>
      </c>
      <c r="C6" s="223"/>
      <c r="D6" s="47"/>
      <c r="E6" s="47"/>
      <c r="F6" s="48"/>
      <c r="G6" s="48"/>
      <c r="H6" s="49"/>
    </row>
    <row r="7" spans="2:8" ht="17.100000000000001" customHeight="1" x14ac:dyDescent="0.2">
      <c r="B7" s="50" t="s">
        <v>0</v>
      </c>
      <c r="D7" s="47">
        <v>175490</v>
      </c>
      <c r="E7" s="47">
        <v>133927</v>
      </c>
      <c r="F7" s="47">
        <v>106138</v>
      </c>
      <c r="G7" s="48"/>
      <c r="H7" s="56">
        <v>16012</v>
      </c>
    </row>
    <row r="8" spans="2:8" ht="17.100000000000001" customHeight="1" x14ac:dyDescent="0.2">
      <c r="B8" s="50" t="s">
        <v>53</v>
      </c>
      <c r="D8" s="47">
        <v>823381</v>
      </c>
      <c r="E8" s="47">
        <v>752292</v>
      </c>
      <c r="F8" s="47">
        <v>734484</v>
      </c>
      <c r="G8" s="48"/>
      <c r="H8" s="56">
        <v>15447</v>
      </c>
    </row>
    <row r="9" spans="2:8" ht="17.100000000000001" customHeight="1" x14ac:dyDescent="0.2">
      <c r="B9" s="50" t="s">
        <v>1</v>
      </c>
      <c r="D9" s="47">
        <v>435103</v>
      </c>
      <c r="E9" s="47">
        <v>466829</v>
      </c>
      <c r="F9" s="47">
        <v>361179</v>
      </c>
      <c r="G9" s="48"/>
      <c r="H9" s="56">
        <v>54411</v>
      </c>
    </row>
    <row r="10" spans="2:8" ht="17.100000000000001" customHeight="1" x14ac:dyDescent="0.2">
      <c r="B10" s="50" t="s">
        <v>2</v>
      </c>
      <c r="D10" s="47">
        <v>70264</v>
      </c>
      <c r="E10" s="47">
        <v>94636</v>
      </c>
      <c r="F10" s="47">
        <v>90849</v>
      </c>
      <c r="G10" s="48"/>
      <c r="H10" s="56">
        <v>1629</v>
      </c>
    </row>
    <row r="11" spans="2:8" ht="15.75" customHeight="1" x14ac:dyDescent="0.2">
      <c r="B11" s="50" t="s">
        <v>54</v>
      </c>
      <c r="D11" s="47">
        <v>3555</v>
      </c>
      <c r="E11" s="47">
        <v>3555</v>
      </c>
      <c r="F11" s="47">
        <v>3235</v>
      </c>
      <c r="G11" s="48"/>
      <c r="H11" s="56">
        <v>0</v>
      </c>
    </row>
    <row r="12" spans="2:8" s="177" customFormat="1" ht="17.100000000000001" customHeight="1" x14ac:dyDescent="0.2">
      <c r="B12" s="176" t="s">
        <v>55</v>
      </c>
      <c r="D12" s="178">
        <v>4504877</v>
      </c>
      <c r="E12" s="178">
        <v>4794091</v>
      </c>
      <c r="F12" s="178">
        <v>5079639</v>
      </c>
      <c r="G12" s="179"/>
      <c r="H12" s="180">
        <v>714606</v>
      </c>
    </row>
    <row r="13" spans="2:8" s="177" customFormat="1" ht="17.100000000000001" customHeight="1" x14ac:dyDescent="0.2">
      <c r="B13" s="176" t="s">
        <v>3</v>
      </c>
      <c r="D13" s="178">
        <v>762900</v>
      </c>
      <c r="E13" s="178">
        <v>1302228</v>
      </c>
      <c r="F13" s="178">
        <v>1190420</v>
      </c>
      <c r="G13" s="179"/>
      <c r="H13" s="180">
        <v>24571</v>
      </c>
    </row>
    <row r="14" spans="2:8" s="177" customFormat="1" ht="17.100000000000001" customHeight="1" x14ac:dyDescent="0.2">
      <c r="B14" s="176" t="s">
        <v>56</v>
      </c>
      <c r="D14" s="178">
        <v>1172024</v>
      </c>
      <c r="E14" s="178">
        <v>1277723</v>
      </c>
      <c r="F14" s="178">
        <v>1067436</v>
      </c>
      <c r="G14" s="179"/>
      <c r="H14" s="180">
        <v>210286</v>
      </c>
    </row>
    <row r="15" spans="2:8" s="177" customFormat="1" ht="17.100000000000001" customHeight="1" x14ac:dyDescent="0.2">
      <c r="B15" s="176" t="s">
        <v>57</v>
      </c>
      <c r="D15" s="178">
        <v>278200</v>
      </c>
      <c r="E15" s="178">
        <v>408997</v>
      </c>
      <c r="F15" s="178">
        <v>318354</v>
      </c>
      <c r="G15" s="179"/>
      <c r="H15" s="180">
        <v>90591</v>
      </c>
    </row>
    <row r="16" spans="2:8" s="177" customFormat="1" ht="45" customHeight="1" x14ac:dyDescent="0.2">
      <c r="B16" s="176" t="s">
        <v>58</v>
      </c>
      <c r="D16" s="179">
        <v>209386</v>
      </c>
      <c r="E16" s="179">
        <v>795620</v>
      </c>
      <c r="F16" s="179">
        <v>0</v>
      </c>
      <c r="G16" s="179"/>
      <c r="H16" s="180"/>
    </row>
    <row r="17" spans="2:8" s="177" customFormat="1" ht="36.75" customHeight="1" x14ac:dyDescent="0.2">
      <c r="B17" s="181"/>
      <c r="C17" s="182" t="s">
        <v>59</v>
      </c>
      <c r="D17" s="183"/>
      <c r="E17" s="183"/>
      <c r="F17" s="183"/>
      <c r="G17" s="183"/>
      <c r="H17" s="184"/>
    </row>
    <row r="18" spans="2:8" s="177" customFormat="1" ht="17.100000000000001" customHeight="1" x14ac:dyDescent="0.2">
      <c r="B18" s="185" t="s">
        <v>60</v>
      </c>
      <c r="C18" s="186"/>
      <c r="D18" s="187">
        <v>7687390</v>
      </c>
      <c r="E18" s="187">
        <v>8550382</v>
      </c>
      <c r="F18" s="187">
        <v>7979547</v>
      </c>
      <c r="G18" s="187"/>
      <c r="H18" s="190">
        <v>462906</v>
      </c>
    </row>
    <row r="19" spans="2:8" s="177" customFormat="1" ht="17.100000000000001" customHeight="1" x14ac:dyDescent="0.2">
      <c r="B19" s="188"/>
      <c r="C19" s="189" t="s">
        <v>61</v>
      </c>
      <c r="D19" s="187">
        <v>1694383</v>
      </c>
      <c r="E19" s="187">
        <v>2298243</v>
      </c>
      <c r="F19" s="187"/>
      <c r="G19" s="187"/>
      <c r="H19" s="190"/>
    </row>
    <row r="20" spans="2:8" s="196" customFormat="1" ht="20.25" customHeight="1" thickBot="1" x14ac:dyDescent="0.3">
      <c r="B20" s="191" t="s">
        <v>62</v>
      </c>
      <c r="C20" s="192"/>
      <c r="D20" s="193">
        <f>SUM(D7:D19)</f>
        <v>17816953</v>
      </c>
      <c r="E20" s="193">
        <f>SUM(E7:E19)</f>
        <v>20878523</v>
      </c>
      <c r="F20" s="193">
        <f>SUM(F7:F19)</f>
        <v>16931281</v>
      </c>
      <c r="G20" s="194"/>
      <c r="H20" s="195">
        <f>SUM(H7:H19)</f>
        <v>1590459</v>
      </c>
    </row>
    <row r="21" spans="2:8" s="177" customFormat="1" ht="17.25" customHeight="1" x14ac:dyDescent="0.2">
      <c r="B21" s="208" t="s">
        <v>63</v>
      </c>
      <c r="C21" s="197"/>
      <c r="D21" s="209">
        <v>249000</v>
      </c>
      <c r="E21" s="209">
        <v>250671</v>
      </c>
      <c r="F21" s="209">
        <v>239407</v>
      </c>
      <c r="G21" s="209"/>
      <c r="H21" s="210">
        <v>11264</v>
      </c>
    </row>
    <row r="22" spans="2:8" s="177" customFormat="1" ht="17.25" customHeight="1" x14ac:dyDescent="0.2">
      <c r="B22" s="211" t="s">
        <v>5</v>
      </c>
      <c r="D22" s="212">
        <v>84572</v>
      </c>
      <c r="E22" s="212">
        <v>2946</v>
      </c>
      <c r="F22" s="212">
        <v>75</v>
      </c>
      <c r="G22" s="212"/>
      <c r="H22" s="213">
        <v>2871</v>
      </c>
    </row>
    <row r="23" spans="2:8" s="177" customFormat="1" ht="17.25" customHeight="1" x14ac:dyDescent="0.2">
      <c r="B23" s="211" t="s">
        <v>14</v>
      </c>
      <c r="D23" s="212">
        <v>70000</v>
      </c>
      <c r="E23" s="212">
        <v>102294</v>
      </c>
      <c r="F23" s="212">
        <v>58546</v>
      </c>
      <c r="G23" s="212"/>
      <c r="H23" s="213">
        <v>43748</v>
      </c>
    </row>
    <row r="24" spans="2:8" s="177" customFormat="1" ht="17.25" customHeight="1" x14ac:dyDescent="0.2">
      <c r="B24" s="211" t="s">
        <v>17</v>
      </c>
      <c r="D24" s="212">
        <v>40000</v>
      </c>
      <c r="E24" s="212">
        <v>83669</v>
      </c>
      <c r="F24" s="212">
        <v>34244</v>
      </c>
      <c r="G24" s="212"/>
      <c r="H24" s="213">
        <v>29856</v>
      </c>
    </row>
    <row r="25" spans="2:8" s="177" customFormat="1" ht="17.25" customHeight="1" x14ac:dyDescent="0.2">
      <c r="B25" s="211" t="s">
        <v>20</v>
      </c>
      <c r="D25" s="212">
        <v>11728237</v>
      </c>
      <c r="E25" s="212">
        <v>15041343</v>
      </c>
      <c r="F25" s="212">
        <v>5483315</v>
      </c>
      <c r="G25" s="212"/>
      <c r="H25" s="213">
        <v>8631810</v>
      </c>
    </row>
    <row r="26" spans="2:8" s="177" customFormat="1" ht="17.25" customHeight="1" x14ac:dyDescent="0.2">
      <c r="B26" s="211" t="s">
        <v>21</v>
      </c>
      <c r="D26" s="212">
        <v>0</v>
      </c>
      <c r="E26" s="212">
        <v>2000000</v>
      </c>
      <c r="F26" s="212">
        <v>0</v>
      </c>
      <c r="G26" s="212"/>
      <c r="H26" s="213">
        <v>0</v>
      </c>
    </row>
    <row r="27" spans="2:8" s="177" customFormat="1" ht="17.25" customHeight="1" x14ac:dyDescent="0.2">
      <c r="B27" s="198" t="s">
        <v>8</v>
      </c>
      <c r="D27" s="212">
        <v>10000</v>
      </c>
      <c r="E27" s="212">
        <v>13569</v>
      </c>
      <c r="F27" s="212">
        <v>6204</v>
      </c>
      <c r="G27" s="212"/>
      <c r="H27" s="213">
        <v>3400</v>
      </c>
    </row>
    <row r="28" spans="2:8" s="177" customFormat="1" ht="36.75" customHeight="1" x14ac:dyDescent="0.2">
      <c r="B28" s="181"/>
      <c r="C28" s="182" t="s">
        <v>64</v>
      </c>
      <c r="D28" s="183"/>
      <c r="E28" s="183"/>
      <c r="F28" s="183"/>
      <c r="G28" s="183"/>
      <c r="H28" s="184"/>
    </row>
    <row r="29" spans="2:8" s="177" customFormat="1" ht="17.100000000000001" customHeight="1" x14ac:dyDescent="0.2">
      <c r="B29" s="185" t="s">
        <v>60</v>
      </c>
      <c r="C29" s="186"/>
      <c r="D29" s="187">
        <v>113232</v>
      </c>
      <c r="E29" s="187">
        <v>594976</v>
      </c>
      <c r="F29" s="187">
        <v>279668</v>
      </c>
      <c r="G29" s="187"/>
      <c r="H29" s="190">
        <v>336979</v>
      </c>
    </row>
    <row r="30" spans="2:8" s="177" customFormat="1" ht="17.100000000000001" customHeight="1" x14ac:dyDescent="0.2">
      <c r="B30" s="188"/>
      <c r="C30" s="189" t="s">
        <v>61</v>
      </c>
      <c r="D30" s="187">
        <v>2604</v>
      </c>
      <c r="E30" s="187">
        <v>100456</v>
      </c>
      <c r="F30" s="187"/>
      <c r="G30" s="187"/>
      <c r="H30" s="190"/>
    </row>
    <row r="31" spans="2:8" s="177" customFormat="1" ht="20.25" customHeight="1" thickBot="1" x14ac:dyDescent="0.25">
      <c r="B31" s="199" t="s">
        <v>65</v>
      </c>
      <c r="C31" s="200"/>
      <c r="D31" s="201">
        <f>SUM(D21:D30)</f>
        <v>12297645</v>
      </c>
      <c r="E31" s="201">
        <f>SUM(E21:E30)</f>
        <v>18189924</v>
      </c>
      <c r="F31" s="201">
        <f>SUM(F21:F30)</f>
        <v>6101459</v>
      </c>
      <c r="G31" s="201"/>
      <c r="H31" s="202">
        <f>SUM(H21:H30)</f>
        <v>9059928</v>
      </c>
    </row>
    <row r="32" spans="2:8" s="177" customFormat="1" ht="20.25" customHeight="1" thickBot="1" x14ac:dyDescent="0.25">
      <c r="B32" s="199" t="s">
        <v>9</v>
      </c>
      <c r="C32" s="200"/>
      <c r="D32" s="201">
        <v>93155</v>
      </c>
      <c r="E32" s="201">
        <v>286741</v>
      </c>
      <c r="F32" s="201">
        <v>158561</v>
      </c>
      <c r="G32" s="201"/>
      <c r="H32" s="201">
        <v>128180</v>
      </c>
    </row>
    <row r="33" spans="2:8" s="177" customFormat="1" ht="43.5" customHeight="1" thickBot="1" x14ac:dyDescent="0.25">
      <c r="B33" s="203"/>
      <c r="C33" s="204" t="s">
        <v>66</v>
      </c>
      <c r="D33" s="205">
        <f>+D20+D31+D32</f>
        <v>30207753</v>
      </c>
      <c r="E33" s="205">
        <f>+E20+E31+E32</f>
        <v>39355188</v>
      </c>
      <c r="F33" s="205">
        <f>+F20+F31+F32</f>
        <v>23191301</v>
      </c>
      <c r="G33" s="206"/>
      <c r="H33" s="207">
        <f>+H20+H31+H32</f>
        <v>10778567</v>
      </c>
    </row>
    <row r="34" spans="2:8" ht="20.25" customHeight="1" thickBot="1" x14ac:dyDescent="0.25">
      <c r="B34" s="51"/>
      <c r="C34" s="52" t="s">
        <v>67</v>
      </c>
      <c r="D34" s="53"/>
      <c r="E34" s="53"/>
      <c r="F34" s="54"/>
      <c r="G34" s="54"/>
      <c r="H34" s="55">
        <f>SUM(H33:H33)</f>
        <v>10778567</v>
      </c>
    </row>
  </sheetData>
  <mergeCells count="5">
    <mergeCell ref="B1:H1"/>
    <mergeCell ref="B2:H2"/>
    <mergeCell ref="B4:C4"/>
    <mergeCell ref="D4:E4"/>
    <mergeCell ref="B6:C6"/>
  </mergeCells>
  <printOptions horizontalCentered="1" verticalCentered="1"/>
  <pageMargins left="0" right="0" top="0.98425196850393704" bottom="0.98425196850393704" header="0.51181102362204722" footer="0.51181102362204722"/>
  <pageSetup paperSize="9" scale="68" orientation="portrait" r:id="rId1"/>
  <headerFooter alignWithMargins="0">
    <oddHeader>&amp;R&amp;"Arial CE,Félkövér"&amp;16III.sz.melléklet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4</vt:i4>
      </vt:variant>
    </vt:vector>
  </HeadingPairs>
  <TitlesOfParts>
    <vt:vector size="7" baseType="lpstr">
      <vt:lpstr>MÁK_maradvány összesen</vt:lpstr>
      <vt:lpstr>intézményi_maradvány</vt:lpstr>
      <vt:lpstr>jóváhagyás_önkormányzat</vt:lpstr>
      <vt:lpstr>intézményi_maradvány!Nyomtatási_cím</vt:lpstr>
      <vt:lpstr>intézményi_maradvány!Nyomtatási_terület</vt:lpstr>
      <vt:lpstr>jóváhagyás_önkormányzat!Nyomtatási_terület</vt:lpstr>
      <vt:lpstr>'MÁK_maradvány összesen'!Nyomtatási_terület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Stéger Gábor</dc:creator>
  <cp:lastModifiedBy>Polgár Anita</cp:lastModifiedBy>
  <cp:lastPrinted>2020-06-02T06:11:53Z</cp:lastPrinted>
  <dcterms:created xsi:type="dcterms:W3CDTF">1998-01-10T07:52:54Z</dcterms:created>
  <dcterms:modified xsi:type="dcterms:W3CDTF">2020-06-11T12:29:51Z</dcterms:modified>
</cp:coreProperties>
</file>