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User\Igazgatas\Kozos\IG, FB, KGY\IG\2018\2018.09.10_IG-FB\"/>
    </mc:Choice>
  </mc:AlternateContent>
  <bookViews>
    <workbookView xWindow="0" yWindow="0" windowWidth="28800" windowHeight="11235"/>
  </bookViews>
  <sheets>
    <sheet name="ZRt. össz." sheetId="1" r:id="rId1"/>
  </sheets>
  <calcPr calcId="152511"/>
</workbook>
</file>

<file path=xl/calcChain.xml><?xml version="1.0" encoding="utf-8"?>
<calcChain xmlns="http://schemas.openxmlformats.org/spreadsheetml/2006/main">
  <c r="E19" i="1" l="1"/>
  <c r="E18" i="1"/>
  <c r="K19" i="1"/>
  <c r="K20" i="1" s="1"/>
  <c r="K18" i="1"/>
  <c r="M19" i="1"/>
  <c r="M18" i="1"/>
  <c r="M20" i="1" s="1"/>
  <c r="F20" i="1"/>
  <c r="G32" i="1" l="1"/>
  <c r="F35" i="1"/>
  <c r="J13" i="1"/>
  <c r="I13" i="1"/>
  <c r="H13" i="1"/>
  <c r="G13" i="1"/>
  <c r="F13" i="1"/>
  <c r="D13" i="1"/>
  <c r="C13" i="1"/>
  <c r="G10" i="1"/>
  <c r="D32" i="1" l="1"/>
  <c r="C32" i="1"/>
  <c r="H17" i="1" l="1"/>
  <c r="H11" i="1"/>
  <c r="H14" i="1"/>
  <c r="G23" i="1"/>
  <c r="H23" i="1"/>
  <c r="L25" i="1" l="1"/>
  <c r="L37" i="1" s="1"/>
  <c r="L24" i="1"/>
  <c r="E21" i="1" l="1"/>
  <c r="E6" i="1" l="1"/>
  <c r="K6" i="1"/>
  <c r="E7" i="1"/>
  <c r="E8" i="1" s="1"/>
  <c r="K7" i="1"/>
  <c r="C8" i="1"/>
  <c r="D8" i="1"/>
  <c r="F8" i="1"/>
  <c r="G8" i="1"/>
  <c r="H8" i="1"/>
  <c r="I8" i="1"/>
  <c r="J8" i="1"/>
  <c r="E9" i="1"/>
  <c r="K9" i="1"/>
  <c r="E10" i="1"/>
  <c r="K10" i="1"/>
  <c r="C11" i="1"/>
  <c r="D11" i="1"/>
  <c r="F11" i="1"/>
  <c r="G11" i="1"/>
  <c r="I11" i="1"/>
  <c r="J11" i="1"/>
  <c r="E12" i="1"/>
  <c r="K12" i="1"/>
  <c r="E13" i="1"/>
  <c r="K13" i="1"/>
  <c r="K14" i="1" s="1"/>
  <c r="C14" i="1"/>
  <c r="D14" i="1"/>
  <c r="E14" i="1"/>
  <c r="F14" i="1"/>
  <c r="G14" i="1"/>
  <c r="I14" i="1"/>
  <c r="J14" i="1"/>
  <c r="E15" i="1"/>
  <c r="K15" i="1"/>
  <c r="E16" i="1"/>
  <c r="K16" i="1"/>
  <c r="K17" i="1" s="1"/>
  <c r="C17" i="1"/>
  <c r="D17" i="1"/>
  <c r="F17" i="1"/>
  <c r="G17" i="1"/>
  <c r="I17" i="1"/>
  <c r="J17" i="1"/>
  <c r="K21" i="1"/>
  <c r="M21" i="1" s="1"/>
  <c r="E22" i="1"/>
  <c r="K22" i="1"/>
  <c r="C23" i="1"/>
  <c r="D23" i="1"/>
  <c r="F23" i="1"/>
  <c r="I23" i="1"/>
  <c r="J23" i="1"/>
  <c r="C24" i="1"/>
  <c r="D24" i="1"/>
  <c r="F24" i="1"/>
  <c r="G24" i="1"/>
  <c r="H24" i="1"/>
  <c r="I24" i="1"/>
  <c r="J24" i="1"/>
  <c r="C25" i="1"/>
  <c r="D25" i="1"/>
  <c r="F25" i="1"/>
  <c r="G25" i="1"/>
  <c r="G26" i="1" s="1"/>
  <c r="H25" i="1"/>
  <c r="H26" i="1" s="1"/>
  <c r="I25" i="1"/>
  <c r="J25" i="1"/>
  <c r="E27" i="1"/>
  <c r="K27" i="1"/>
  <c r="E28" i="1"/>
  <c r="K28" i="1"/>
  <c r="C29" i="1"/>
  <c r="D29" i="1"/>
  <c r="E29" i="1"/>
  <c r="F29" i="1"/>
  <c r="G29" i="1"/>
  <c r="E30" i="1"/>
  <c r="K30" i="1"/>
  <c r="E31" i="1"/>
  <c r="E32" i="1" s="1"/>
  <c r="K31" i="1"/>
  <c r="C33" i="1"/>
  <c r="D33" i="1"/>
  <c r="F33" i="1"/>
  <c r="G33" i="1"/>
  <c r="H33" i="1"/>
  <c r="I33" i="1"/>
  <c r="J33" i="1"/>
  <c r="C34" i="1"/>
  <c r="D34" i="1"/>
  <c r="F34" i="1"/>
  <c r="G34" i="1"/>
  <c r="H34" i="1"/>
  <c r="I34" i="1"/>
  <c r="J34" i="1"/>
  <c r="M22" i="1" l="1"/>
  <c r="M23" i="1" s="1"/>
  <c r="M13" i="1"/>
  <c r="K23" i="1"/>
  <c r="K33" i="1"/>
  <c r="K32" i="1"/>
  <c r="M30" i="1"/>
  <c r="J36" i="1"/>
  <c r="H36" i="1"/>
  <c r="F36" i="1"/>
  <c r="I36" i="1"/>
  <c r="C36" i="1"/>
  <c r="D36" i="1"/>
  <c r="M6" i="1"/>
  <c r="G36" i="1"/>
  <c r="M15" i="1"/>
  <c r="M9" i="1"/>
  <c r="K11" i="1"/>
  <c r="K34" i="1"/>
  <c r="M31" i="1"/>
  <c r="M32" i="1" s="1"/>
  <c r="I37" i="1"/>
  <c r="G37" i="1"/>
  <c r="M28" i="1"/>
  <c r="J37" i="1"/>
  <c r="H37" i="1"/>
  <c r="F37" i="1"/>
  <c r="C37" i="1"/>
  <c r="D37" i="1"/>
  <c r="M7" i="1"/>
  <c r="E25" i="1"/>
  <c r="E11" i="1"/>
  <c r="M10" i="1"/>
  <c r="E34" i="1"/>
  <c r="C35" i="1"/>
  <c r="K35" i="1"/>
  <c r="K29" i="1"/>
  <c r="E33" i="1"/>
  <c r="E35" i="1" s="1"/>
  <c r="D35" i="1"/>
  <c r="E23" i="1"/>
  <c r="K24" i="1"/>
  <c r="E17" i="1"/>
  <c r="J26" i="1"/>
  <c r="F26" i="1"/>
  <c r="K8" i="1"/>
  <c r="G35" i="1"/>
  <c r="M27" i="1"/>
  <c r="I26" i="1"/>
  <c r="F38" i="1"/>
  <c r="M12" i="1"/>
  <c r="M14" i="1" s="1"/>
  <c r="K25" i="1"/>
  <c r="M16" i="1"/>
  <c r="D26" i="1"/>
  <c r="C26" i="1"/>
  <c r="E24" i="1"/>
  <c r="G38" i="1" l="1"/>
  <c r="H38" i="1"/>
  <c r="M34" i="1"/>
  <c r="M35" i="1" s="1"/>
  <c r="M17" i="1"/>
  <c r="M25" i="1"/>
  <c r="M26" i="1" s="1"/>
  <c r="K36" i="1"/>
  <c r="E36" i="1"/>
  <c r="M33" i="1"/>
  <c r="M8" i="1"/>
  <c r="D38" i="1"/>
  <c r="C38" i="1"/>
  <c r="M29" i="1"/>
  <c r="M11" i="1"/>
  <c r="M24" i="1"/>
  <c r="K37" i="1"/>
  <c r="K38" i="1" s="1"/>
  <c r="E37" i="1"/>
  <c r="E26" i="1"/>
  <c r="J38" i="1"/>
  <c r="I38" i="1"/>
  <c r="K26" i="1"/>
  <c r="M37" i="1" l="1"/>
  <c r="M36" i="1"/>
  <c r="E38" i="1"/>
</calcChain>
</file>

<file path=xl/sharedStrings.xml><?xml version="1.0" encoding="utf-8"?>
<sst xmlns="http://schemas.openxmlformats.org/spreadsheetml/2006/main" count="62" uniqueCount="32">
  <si>
    <t>eFt</t>
  </si>
  <si>
    <t>Tevékenységek</t>
  </si>
  <si>
    <t>Ivóvíz
szolgáltatás</t>
  </si>
  <si>
    <t>Szennyvíz-
elvezetés,
-tisztítás</t>
  </si>
  <si>
    <t>ELSŐDLEGES
TEVÉKENYSÉG</t>
  </si>
  <si>
    <t>Fürdő
szolgáltatás</t>
  </si>
  <si>
    <t>Építőipari
tevékenység</t>
  </si>
  <si>
    <t>Ipari víz
szolgáltatás</t>
  </si>
  <si>
    <t>Alaptevékeny-
séggel kapcs.
egyéb tev.</t>
  </si>
  <si>
    <t>Alaptevékeny-
ségen kívüli
egyéb tev.</t>
  </si>
  <si>
    <t>MÁSODLAGOS
TEVÉKENYSÉG</t>
  </si>
  <si>
    <t>ZRt.
ÖSSZESEN</t>
  </si>
  <si>
    <t>Értékesítés
nettó
árbevétele</t>
  </si>
  <si>
    <t>Közvetett
költség</t>
  </si>
  <si>
    <t>Egyéb
bevételek</t>
  </si>
  <si>
    <t>Egyéb
ráfordítások</t>
  </si>
  <si>
    <t>ÜZEMI (ÜZLETI)
TEVÉKENYSÉG
EREDMÉNYE</t>
  </si>
  <si>
    <t>Pénzügyi
műveletek
bevételei</t>
  </si>
  <si>
    <t>Pénzügyi
műveletek
ráfordításai</t>
  </si>
  <si>
    <t>PÉNÜGYI
MŰVELETEK
EREDMÉNYE</t>
  </si>
  <si>
    <t>ADÓZÁS
ELŐTTI
EREDMÉNY</t>
  </si>
  <si>
    <t>index</t>
  </si>
  <si>
    <t>Ágazati eredmény terv értékelése</t>
  </si>
  <si>
    <t>Értékesítés
közvetlen
költsége</t>
  </si>
  <si>
    <t>Saját
beruházás</t>
  </si>
  <si>
    <t>…………………………………………</t>
  </si>
  <si>
    <t>Dr. Kohuth Viktor</t>
  </si>
  <si>
    <t>vezérigazgató</t>
  </si>
  <si>
    <t>2018. I. félév korrigált</t>
  </si>
  <si>
    <t>2018. év terv</t>
  </si>
  <si>
    <t>2018.I.félév korr.</t>
  </si>
  <si>
    <t>ebből: önkormányzattól kapott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</si>
</sst>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0"/>
      <name val="Arial CE"/>
      <charset val="238"/>
    </font>
    <font>
      <sz val="10"/>
      <name val="Arial CE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8"/>
      <color indexed="54"/>
      <name val="Calibri Light"/>
      <family val="2"/>
      <charset val="238"/>
    </font>
    <font>
      <b/>
      <sz val="15"/>
      <color indexed="54"/>
      <name val="Arial"/>
      <family val="2"/>
      <charset val="238"/>
    </font>
    <font>
      <b/>
      <sz val="13"/>
      <color indexed="54"/>
      <name val="Arial"/>
      <family val="2"/>
      <charset val="238"/>
    </font>
    <font>
      <b/>
      <sz val="11"/>
      <color indexed="54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0" applyNumberFormat="0" applyBorder="0" applyAlignment="0" applyProtection="0"/>
    <xf numFmtId="0" fontId="2" fillId="16" borderId="0" applyNumberFormat="0" applyBorder="0" applyAlignment="0" applyProtection="0"/>
    <xf numFmtId="0" fontId="4" fillId="5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7" borderId="7" applyNumberFormat="0" applyFont="0" applyAlignment="0" applyProtection="0"/>
    <xf numFmtId="0" fontId="12" fillId="9" borderId="0" applyNumberFormat="0" applyBorder="0" applyAlignment="0" applyProtection="0"/>
    <xf numFmtId="0" fontId="13" fillId="13" borderId="8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13" borderId="1" applyNumberFormat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3" fontId="20" fillId="0" borderId="10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/>
    <xf numFmtId="3" fontId="23" fillId="0" borderId="10" xfId="0" applyNumberFormat="1" applyFont="1" applyFill="1" applyBorder="1"/>
    <xf numFmtId="3" fontId="20" fillId="0" borderId="10" xfId="0" applyNumberFormat="1" applyFont="1" applyFill="1" applyBorder="1"/>
    <xf numFmtId="3" fontId="22" fillId="0" borderId="10" xfId="0" applyNumberFormat="1" applyFont="1" applyFill="1" applyBorder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0" fillId="0" borderId="0" xfId="0" applyFont="1" applyFill="1" applyAlignment="1">
      <alignment horizontal="right"/>
    </xf>
    <xf numFmtId="3" fontId="21" fillId="0" borderId="10" xfId="0" applyNumberFormat="1" applyFont="1" applyFill="1" applyBorder="1" applyAlignment="1">
      <alignment horizontal="left" vertical="center" wrapText="1"/>
    </xf>
    <xf numFmtId="3" fontId="20" fillId="0" borderId="10" xfId="0" applyNumberFormat="1" applyFont="1" applyFill="1" applyBorder="1" applyAlignment="1">
      <alignment horizontal="left" vertical="center" wrapText="1"/>
    </xf>
    <xf numFmtId="164" fontId="21" fillId="0" borderId="10" xfId="43" applyNumberFormat="1" applyFont="1" applyFill="1" applyBorder="1"/>
    <xf numFmtId="164" fontId="23" fillId="0" borderId="10" xfId="43" applyNumberFormat="1" applyFont="1" applyFill="1" applyBorder="1"/>
    <xf numFmtId="164" fontId="20" fillId="0" borderId="10" xfId="43" applyNumberFormat="1" applyFont="1" applyFill="1" applyBorder="1"/>
    <xf numFmtId="3" fontId="21" fillId="0" borderId="0" xfId="0" applyNumberFormat="1" applyFont="1" applyFill="1"/>
    <xf numFmtId="3" fontId="20" fillId="0" borderId="0" xfId="0" applyNumberFormat="1" applyFont="1" applyFill="1"/>
    <xf numFmtId="164" fontId="22" fillId="0" borderId="10" xfId="43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left" vertical="center" wrapText="1"/>
    </xf>
    <xf numFmtId="164" fontId="20" fillId="0" borderId="0" xfId="43" applyNumberFormat="1" applyFont="1" applyFill="1" applyBorder="1"/>
    <xf numFmtId="164" fontId="22" fillId="0" borderId="0" xfId="43" applyNumberFormat="1" applyFont="1" applyFill="1" applyBorder="1"/>
    <xf numFmtId="3" fontId="24" fillId="0" borderId="0" xfId="0" applyNumberFormat="1" applyFont="1" applyFill="1"/>
    <xf numFmtId="0" fontId="24" fillId="0" borderId="0" xfId="0" applyFont="1" applyFill="1"/>
    <xf numFmtId="0" fontId="25" fillId="0" borderId="0" xfId="0" applyFont="1" applyFill="1"/>
    <xf numFmtId="3" fontId="26" fillId="0" borderId="10" xfId="0" applyNumberFormat="1" applyFont="1" applyFill="1" applyBorder="1" applyAlignment="1">
      <alignment horizontal="left" vertical="center" wrapText="1"/>
    </xf>
    <xf numFmtId="164" fontId="26" fillId="0" borderId="10" xfId="43" applyNumberFormat="1" applyFont="1" applyFill="1" applyBorder="1"/>
    <xf numFmtId="164" fontId="27" fillId="0" borderId="10" xfId="43" applyNumberFormat="1" applyFont="1" applyFill="1" applyBorder="1"/>
    <xf numFmtId="164" fontId="28" fillId="0" borderId="10" xfId="43" applyNumberFormat="1" applyFont="1" applyFill="1" applyBorder="1"/>
    <xf numFmtId="3" fontId="26" fillId="0" borderId="10" xfId="0" applyNumberFormat="1" applyFont="1" applyFill="1" applyBorder="1"/>
    <xf numFmtId="3" fontId="27" fillId="0" borderId="10" xfId="0" applyNumberFormat="1" applyFont="1" applyFill="1" applyBorder="1"/>
    <xf numFmtId="3" fontId="28" fillId="0" borderId="10" xfId="0" applyNumberFormat="1" applyFont="1" applyFill="1" applyBorder="1"/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</cellXfs>
  <cellStyles count="44">
    <cellStyle name="1. jelölőszín" xfId="1" builtinId="29" customBuiltin="1"/>
    <cellStyle name="2. jelölőszín" xfId="2" builtinId="33" customBuiltin="1"/>
    <cellStyle name="20% - 1. jelölőszín" xfId="3" builtinId="30" customBuiltin="1"/>
    <cellStyle name="20% - 2. jelölőszín" xfId="4" builtinId="34" customBuiltin="1"/>
    <cellStyle name="20% - 3. jelölőszín" xfId="5" builtinId="38" customBuiltin="1"/>
    <cellStyle name="20% - 4. jelölőszín" xfId="6" builtinId="42" customBuiltin="1"/>
    <cellStyle name="20% - 5. jelölőszín" xfId="7" builtinId="46" customBuiltin="1"/>
    <cellStyle name="20% - 6. jelölőszín" xfId="8" builtinId="50" customBuiltin="1"/>
    <cellStyle name="3. jelölőszín" xfId="9" builtinId="37" customBuiltin="1"/>
    <cellStyle name="4. jelölőszín" xfId="10" builtinId="41" customBuiltin="1"/>
    <cellStyle name="40% - 1. jelölőszín" xfId="11" builtinId="31" customBuiltin="1"/>
    <cellStyle name="40% - 2. jelölőszín" xfId="12" builtinId="35" customBuiltin="1"/>
    <cellStyle name="40% - 3. jelölőszín" xfId="13" builtinId="39" customBuiltin="1"/>
    <cellStyle name="40% - 4. jelölőszín" xfId="14" builtinId="43" customBuiltin="1"/>
    <cellStyle name="40% - 5. jelölőszín" xfId="15" builtinId="47" customBuiltin="1"/>
    <cellStyle name="40% - 6. jelölőszín" xfId="16" builtinId="51" customBuiltin="1"/>
    <cellStyle name="5. jelölőszín" xfId="17" builtinId="45" customBuiltin="1"/>
    <cellStyle name="6. jelölőszín" xfId="18" builtinId="49" customBuiltin="1"/>
    <cellStyle name="60% - 1. jelölőszín" xfId="19" builtinId="32" customBuiltin="1"/>
    <cellStyle name="60% - 2. jelölőszín" xfId="20" builtinId="36" customBuiltin="1"/>
    <cellStyle name="60% - 3. jelölőszín" xfId="21" builtinId="40" customBuiltin="1"/>
    <cellStyle name="60% - 4. jelölőszín" xfId="22" builtinId="44" customBuiltin="1"/>
    <cellStyle name="60% - 5. jelölőszín" xfId="23" builtinId="48" customBuiltin="1"/>
    <cellStyle name="60% - 6. jelölőszín" xfId="24" builtinId="52" customBuiltin="1"/>
    <cellStyle name="Bevitel" xfId="25" builtinId="20" customBuiltin="1"/>
    <cellStyle name="Cím" xfId="26" builtinId="15" customBuiltin="1"/>
    <cellStyle name="Címsor 1" xfId="27" builtinId="16" customBuiltin="1"/>
    <cellStyle name="Címsor 2" xfId="28" builtinId="17" customBuiltin="1"/>
    <cellStyle name="Címsor 3" xfId="29" builtinId="18" customBuiltin="1"/>
    <cellStyle name="Címsor 4" xfId="30" builtinId="19" customBuiltin="1"/>
    <cellStyle name="Ellenőrzőcella" xfId="31" builtinId="23" customBuiltin="1"/>
    <cellStyle name="Figyelmeztetés" xfId="32" builtinId="11" customBuiltin="1"/>
    <cellStyle name="Hivatkozott cella" xfId="33" builtinId="24" customBuiltin="1"/>
    <cellStyle name="Jegyzet" xfId="34" builtinId="10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5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  <cellStyle name="Százalék" xfId="4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U47"/>
  <sheetViews>
    <sheetView tabSelected="1" workbookViewId="0">
      <pane xSplit="2" ySplit="5" topLeftCell="C6" activePane="bottomRight" state="frozen"/>
      <selection sqref="A1:N1"/>
      <selection pane="topRight" sqref="A1:N1"/>
      <selection pane="bottomLeft" sqref="A1:N1"/>
      <selection pane="bottomRight" sqref="A1:M1"/>
    </sheetView>
  </sheetViews>
  <sheetFormatPr defaultColWidth="15.7109375" defaultRowHeight="12.75" x14ac:dyDescent="0.2"/>
  <cols>
    <col min="1" max="1" width="14.7109375" style="10" bestFit="1" customWidth="1"/>
    <col min="2" max="2" width="16.85546875" style="9" customWidth="1"/>
    <col min="3" max="4" width="13.7109375" style="9" bestFit="1" customWidth="1"/>
    <col min="5" max="5" width="15.85546875" style="11" bestFit="1" customWidth="1"/>
    <col min="6" max="7" width="13.7109375" style="10" bestFit="1" customWidth="1"/>
    <col min="8" max="8" width="13.7109375" style="9" bestFit="1" customWidth="1"/>
    <col min="9" max="10" width="14" style="10" bestFit="1" customWidth="1"/>
    <col min="11" max="11" width="15.85546875" style="10" bestFit="1" customWidth="1"/>
    <col min="12" max="12" width="10.42578125" style="10" bestFit="1" customWidth="1"/>
    <col min="13" max="13" width="10.85546875" style="9" bestFit="1" customWidth="1"/>
    <col min="14" max="16" width="15.7109375" style="10" customWidth="1"/>
    <col min="17" max="17" width="15.7109375" style="9" customWidth="1"/>
    <col min="18" max="16384" width="15.7109375" style="10"/>
  </cols>
  <sheetData>
    <row r="1" spans="1:21" s="9" customFormat="1" ht="15.75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8"/>
      <c r="O1" s="8"/>
      <c r="P1" s="8"/>
      <c r="Q1" s="8"/>
    </row>
    <row r="2" spans="1:21" ht="15.75" x14ac:dyDescent="0.2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8"/>
      <c r="O2" s="8"/>
      <c r="P2" s="8"/>
      <c r="Q2" s="8"/>
    </row>
    <row r="3" spans="1:21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1" x14ac:dyDescent="0.2">
      <c r="M4" s="12" t="s">
        <v>0</v>
      </c>
      <c r="U4" s="12"/>
    </row>
    <row r="5" spans="1:21" s="9" customFormat="1" ht="38.25" x14ac:dyDescent="0.2">
      <c r="A5" s="39" t="s">
        <v>1</v>
      </c>
      <c r="B5" s="39"/>
      <c r="C5" s="1" t="s">
        <v>2</v>
      </c>
      <c r="D5" s="1" t="s">
        <v>3</v>
      </c>
      <c r="E5" s="2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  <c r="L5" s="1" t="s">
        <v>24</v>
      </c>
      <c r="M5" s="3" t="s">
        <v>11</v>
      </c>
    </row>
    <row r="6" spans="1:21" x14ac:dyDescent="0.2">
      <c r="A6" s="37" t="s">
        <v>12</v>
      </c>
      <c r="B6" s="13" t="s">
        <v>29</v>
      </c>
      <c r="C6" s="4">
        <v>2876789</v>
      </c>
      <c r="D6" s="4">
        <v>3168769</v>
      </c>
      <c r="E6" s="5">
        <f>SUM(C6:D6)</f>
        <v>6045558</v>
      </c>
      <c r="F6" s="4">
        <v>149094</v>
      </c>
      <c r="G6" s="4">
        <v>1116679</v>
      </c>
      <c r="H6" s="4">
        <v>8500</v>
      </c>
      <c r="I6" s="4">
        <v>86584</v>
      </c>
      <c r="J6" s="4">
        <v>102733</v>
      </c>
      <c r="K6" s="5">
        <f>SUM(F6:J6)</f>
        <v>1463590</v>
      </c>
      <c r="L6" s="5"/>
      <c r="M6" s="6">
        <f>SUM(E6,K6,L6)</f>
        <v>7509148</v>
      </c>
      <c r="N6" s="18"/>
    </row>
    <row r="7" spans="1:21" x14ac:dyDescent="0.2">
      <c r="A7" s="37"/>
      <c r="B7" s="13" t="s">
        <v>30</v>
      </c>
      <c r="C7" s="4">
        <v>1424847</v>
      </c>
      <c r="D7" s="4">
        <v>1587317</v>
      </c>
      <c r="E7" s="5">
        <f>SUM(C7:D7)</f>
        <v>3012164</v>
      </c>
      <c r="F7" s="4">
        <v>50299</v>
      </c>
      <c r="G7" s="4">
        <v>316868</v>
      </c>
      <c r="H7" s="4">
        <v>2826</v>
      </c>
      <c r="I7" s="4">
        <v>44535</v>
      </c>
      <c r="J7" s="4">
        <v>61658</v>
      </c>
      <c r="K7" s="5">
        <f>SUM(F7:J7)</f>
        <v>476186</v>
      </c>
      <c r="L7" s="5"/>
      <c r="M7" s="6">
        <f>SUM(E7,K7,L7)</f>
        <v>3488350</v>
      </c>
      <c r="N7" s="18"/>
    </row>
    <row r="8" spans="1:21" x14ac:dyDescent="0.2">
      <c r="A8" s="37"/>
      <c r="B8" s="13" t="s">
        <v>21</v>
      </c>
      <c r="C8" s="15">
        <f>+C7/C6</f>
        <v>0.49529075646493365</v>
      </c>
      <c r="D8" s="15">
        <f t="shared" ref="D8:M8" si="0">+D7/D6</f>
        <v>0.50092543823800351</v>
      </c>
      <c r="E8" s="16">
        <f t="shared" si="0"/>
        <v>0.49824416538556077</v>
      </c>
      <c r="F8" s="15">
        <f t="shared" si="0"/>
        <v>0.33736434732450671</v>
      </c>
      <c r="G8" s="15">
        <f t="shared" si="0"/>
        <v>0.2837592540022692</v>
      </c>
      <c r="H8" s="15">
        <f t="shared" si="0"/>
        <v>0.33247058823529413</v>
      </c>
      <c r="I8" s="15">
        <f t="shared" si="0"/>
        <v>0.51435600110874991</v>
      </c>
      <c r="J8" s="15">
        <f t="shared" si="0"/>
        <v>0.6001771582646277</v>
      </c>
      <c r="K8" s="16">
        <f t="shared" si="0"/>
        <v>0.32535477831906479</v>
      </c>
      <c r="L8" s="16"/>
      <c r="M8" s="17">
        <f t="shared" si="0"/>
        <v>0.46454671022598037</v>
      </c>
      <c r="N8" s="18"/>
    </row>
    <row r="9" spans="1:21" x14ac:dyDescent="0.2">
      <c r="A9" s="37" t="s">
        <v>23</v>
      </c>
      <c r="B9" s="13" t="s">
        <v>29</v>
      </c>
      <c r="C9" s="4">
        <v>2216392</v>
      </c>
      <c r="D9" s="4">
        <v>2628813</v>
      </c>
      <c r="E9" s="5">
        <f>SUM(C9:D9)</f>
        <v>4845205</v>
      </c>
      <c r="F9" s="4">
        <v>269255</v>
      </c>
      <c r="G9" s="4">
        <v>812038</v>
      </c>
      <c r="H9" s="4">
        <v>1305</v>
      </c>
      <c r="I9" s="4">
        <v>44984</v>
      </c>
      <c r="J9" s="4">
        <v>3876</v>
      </c>
      <c r="K9" s="5">
        <f>SUM(F9:J9)</f>
        <v>1131458</v>
      </c>
      <c r="L9" s="5"/>
      <c r="M9" s="6">
        <f>SUM(E9,K9,L9)</f>
        <v>5976663</v>
      </c>
      <c r="N9" s="18"/>
    </row>
    <row r="10" spans="1:21" x14ac:dyDescent="0.2">
      <c r="A10" s="37"/>
      <c r="B10" s="13" t="s">
        <v>30</v>
      </c>
      <c r="C10" s="4">
        <v>1095066</v>
      </c>
      <c r="D10" s="4">
        <v>1280749</v>
      </c>
      <c r="E10" s="5">
        <f>SUM(C10:D10)</f>
        <v>2375815</v>
      </c>
      <c r="F10" s="4">
        <v>134838</v>
      </c>
      <c r="G10" s="4">
        <f>229467+49388</f>
        <v>278855</v>
      </c>
      <c r="H10" s="4">
        <v>1009</v>
      </c>
      <c r="I10" s="4">
        <v>21708</v>
      </c>
      <c r="J10" s="4">
        <v>4378</v>
      </c>
      <c r="K10" s="5">
        <f>SUM(F10:J10)</f>
        <v>440788</v>
      </c>
      <c r="L10" s="5">
        <v>0</v>
      </c>
      <c r="M10" s="6">
        <f>SUM(E10,K10,L10)</f>
        <v>2816603</v>
      </c>
      <c r="N10" s="18"/>
    </row>
    <row r="11" spans="1:21" x14ac:dyDescent="0.2">
      <c r="A11" s="37"/>
      <c r="B11" s="13" t="s">
        <v>21</v>
      </c>
      <c r="C11" s="15">
        <f t="shared" ref="C11:M11" si="1">+C10/C9</f>
        <v>0.49407595768257601</v>
      </c>
      <c r="D11" s="15">
        <f t="shared" si="1"/>
        <v>0.48719669295609841</v>
      </c>
      <c r="E11" s="16">
        <f t="shared" si="1"/>
        <v>0.49034354583552192</v>
      </c>
      <c r="F11" s="15">
        <f t="shared" si="1"/>
        <v>0.50078178678204677</v>
      </c>
      <c r="G11" s="15">
        <f t="shared" si="1"/>
        <v>0.34340141717505829</v>
      </c>
      <c r="H11" s="15">
        <f t="shared" si="1"/>
        <v>0.77318007662835253</v>
      </c>
      <c r="I11" s="15">
        <f t="shared" si="1"/>
        <v>0.4825715810065801</v>
      </c>
      <c r="J11" s="15">
        <f t="shared" si="1"/>
        <v>1.129514963880289</v>
      </c>
      <c r="K11" s="16">
        <f t="shared" si="1"/>
        <v>0.38957522064451355</v>
      </c>
      <c r="L11" s="16"/>
      <c r="M11" s="17">
        <f t="shared" si="1"/>
        <v>0.47126682565170563</v>
      </c>
      <c r="N11" s="18"/>
    </row>
    <row r="12" spans="1:21" x14ac:dyDescent="0.2">
      <c r="A12" s="37" t="s">
        <v>13</v>
      </c>
      <c r="B12" s="13" t="s">
        <v>29</v>
      </c>
      <c r="C12" s="4">
        <v>446884</v>
      </c>
      <c r="D12" s="4">
        <v>457405</v>
      </c>
      <c r="E12" s="5">
        <f>SUM(C12:D12)</f>
        <v>904289</v>
      </c>
      <c r="F12" s="4">
        <v>48510</v>
      </c>
      <c r="G12" s="4">
        <v>100175</v>
      </c>
      <c r="H12" s="4">
        <v>174</v>
      </c>
      <c r="I12" s="4">
        <v>6002</v>
      </c>
      <c r="J12" s="4">
        <v>183</v>
      </c>
      <c r="K12" s="5">
        <f>SUM(F12:J12)</f>
        <v>155044</v>
      </c>
      <c r="L12" s="5"/>
      <c r="M12" s="6">
        <f>SUM(E12,K12,L12)</f>
        <v>1059333</v>
      </c>
      <c r="N12" s="18"/>
    </row>
    <row r="13" spans="1:21" x14ac:dyDescent="0.2">
      <c r="A13" s="37"/>
      <c r="B13" s="13" t="s">
        <v>30</v>
      </c>
      <c r="C13" s="4">
        <f>83735+121728+52903</f>
        <v>258366</v>
      </c>
      <c r="D13" s="4">
        <f>71814+104297+45042</f>
        <v>221153</v>
      </c>
      <c r="E13" s="5">
        <f>SUM(C13:D13)</f>
        <v>479519</v>
      </c>
      <c r="F13" s="4">
        <f>4805+1531+14618</f>
        <v>20954</v>
      </c>
      <c r="G13" s="4">
        <f>28416+10927</f>
        <v>39343</v>
      </c>
      <c r="H13" s="4">
        <f>65+22</f>
        <v>87</v>
      </c>
      <c r="I13" s="4">
        <f>2341+783</f>
        <v>3124</v>
      </c>
      <c r="J13" s="4">
        <f>266+72</f>
        <v>338</v>
      </c>
      <c r="K13" s="5">
        <f>SUM(F13:J13)</f>
        <v>63846</v>
      </c>
      <c r="L13" s="5"/>
      <c r="M13" s="6">
        <f>SUM(E13,K13,L13)</f>
        <v>543365</v>
      </c>
      <c r="N13" s="18"/>
    </row>
    <row r="14" spans="1:21" x14ac:dyDescent="0.2">
      <c r="A14" s="37"/>
      <c r="B14" s="13" t="s">
        <v>21</v>
      </c>
      <c r="C14" s="15">
        <f t="shared" ref="C14:M14" si="2">+C13/C12</f>
        <v>0.57815003446084445</v>
      </c>
      <c r="D14" s="15">
        <f t="shared" si="2"/>
        <v>0.48349493337414329</v>
      </c>
      <c r="E14" s="16">
        <f t="shared" si="2"/>
        <v>0.5302718489332503</v>
      </c>
      <c r="F14" s="15">
        <f t="shared" si="2"/>
        <v>0.43195217480931769</v>
      </c>
      <c r="G14" s="15">
        <f t="shared" si="2"/>
        <v>0.39274270027451957</v>
      </c>
      <c r="H14" s="15">
        <f t="shared" si="2"/>
        <v>0.5</v>
      </c>
      <c r="I14" s="15">
        <f t="shared" si="2"/>
        <v>0.52049316894368547</v>
      </c>
      <c r="J14" s="15">
        <f t="shared" si="2"/>
        <v>1.8469945355191257</v>
      </c>
      <c r="K14" s="16">
        <f t="shared" si="2"/>
        <v>0.41179278140398856</v>
      </c>
      <c r="L14" s="16"/>
      <c r="M14" s="17">
        <f t="shared" si="2"/>
        <v>0.51293125013569862</v>
      </c>
      <c r="N14" s="18"/>
    </row>
    <row r="15" spans="1:21" x14ac:dyDescent="0.2">
      <c r="A15" s="37" t="s">
        <v>14</v>
      </c>
      <c r="B15" s="13" t="s">
        <v>29</v>
      </c>
      <c r="C15" s="4">
        <v>36261</v>
      </c>
      <c r="D15" s="4">
        <v>51006</v>
      </c>
      <c r="E15" s="5">
        <f>SUM(C15:D15)</f>
        <v>87267</v>
      </c>
      <c r="F15" s="4">
        <v>101721</v>
      </c>
      <c r="G15" s="4">
        <v>11275</v>
      </c>
      <c r="H15" s="4">
        <v>20</v>
      </c>
      <c r="I15" s="4">
        <v>676</v>
      </c>
      <c r="J15" s="4">
        <v>21</v>
      </c>
      <c r="K15" s="5">
        <f>SUM(F15:J15)</f>
        <v>113713</v>
      </c>
      <c r="L15" s="5"/>
      <c r="M15" s="6">
        <f>SUM(E15,K15,L15)</f>
        <v>200980</v>
      </c>
      <c r="N15" s="18"/>
    </row>
    <row r="16" spans="1:21" x14ac:dyDescent="0.2">
      <c r="A16" s="37"/>
      <c r="B16" s="13" t="s">
        <v>30</v>
      </c>
      <c r="C16" s="4">
        <v>29108</v>
      </c>
      <c r="D16" s="4">
        <v>20525</v>
      </c>
      <c r="E16" s="5">
        <f>SUM(C16:D16)</f>
        <v>49633</v>
      </c>
      <c r="F16" s="4">
        <v>631</v>
      </c>
      <c r="G16" s="4">
        <v>1044</v>
      </c>
      <c r="H16" s="4">
        <v>27</v>
      </c>
      <c r="I16" s="4">
        <v>458</v>
      </c>
      <c r="J16" s="4">
        <v>3223</v>
      </c>
      <c r="K16" s="5">
        <f>SUM(F16:J16)</f>
        <v>5383</v>
      </c>
      <c r="L16" s="5"/>
      <c r="M16" s="6">
        <f>SUM(E16,K16,L16)</f>
        <v>55016</v>
      </c>
      <c r="N16" s="18"/>
    </row>
    <row r="17" spans="1:17" x14ac:dyDescent="0.2">
      <c r="A17" s="37"/>
      <c r="B17" s="13" t="s">
        <v>21</v>
      </c>
      <c r="C17" s="15">
        <f t="shared" ref="C17:M17" si="3">+C16/C15</f>
        <v>0.80273572157414297</v>
      </c>
      <c r="D17" s="15">
        <f t="shared" si="3"/>
        <v>0.40240363878759361</v>
      </c>
      <c r="E17" s="16">
        <f t="shared" si="3"/>
        <v>0.56874878247218308</v>
      </c>
      <c r="F17" s="15">
        <f t="shared" si="3"/>
        <v>6.2032422017085954E-3</v>
      </c>
      <c r="G17" s="15">
        <f t="shared" si="3"/>
        <v>9.259423503325942E-2</v>
      </c>
      <c r="H17" s="15">
        <f t="shared" si="3"/>
        <v>1.35</v>
      </c>
      <c r="I17" s="15">
        <f t="shared" si="3"/>
        <v>0.6775147928994083</v>
      </c>
      <c r="J17" s="15">
        <f t="shared" si="3"/>
        <v>153.47619047619048</v>
      </c>
      <c r="K17" s="16">
        <f t="shared" si="3"/>
        <v>4.7338474932505516E-2</v>
      </c>
      <c r="L17" s="16"/>
      <c r="M17" s="17">
        <f t="shared" si="3"/>
        <v>0.27373868046571798</v>
      </c>
      <c r="N17" s="18"/>
    </row>
    <row r="18" spans="1:17" s="26" customFormat="1" ht="12" x14ac:dyDescent="0.2">
      <c r="A18" s="40" t="s">
        <v>31</v>
      </c>
      <c r="B18" s="28" t="s">
        <v>29</v>
      </c>
      <c r="C18" s="29"/>
      <c r="D18" s="29"/>
      <c r="E18" s="33">
        <f>SUM(C18:D18)</f>
        <v>0</v>
      </c>
      <c r="F18" s="32">
        <v>100000</v>
      </c>
      <c r="G18" s="29"/>
      <c r="H18" s="29"/>
      <c r="I18" s="29"/>
      <c r="J18" s="29"/>
      <c r="K18" s="33">
        <f>SUM(F18:J18)</f>
        <v>100000</v>
      </c>
      <c r="L18" s="30"/>
      <c r="M18" s="34">
        <f>SUM(E18,K18,L18)</f>
        <v>100000</v>
      </c>
      <c r="N18" s="25"/>
      <c r="Q18" s="27"/>
    </row>
    <row r="19" spans="1:17" s="26" customFormat="1" ht="12" x14ac:dyDescent="0.2">
      <c r="A19" s="40"/>
      <c r="B19" s="28" t="s">
        <v>30</v>
      </c>
      <c r="C19" s="29"/>
      <c r="D19" s="29"/>
      <c r="E19" s="33">
        <f>SUM(C19:D19)</f>
        <v>0</v>
      </c>
      <c r="F19" s="32">
        <v>0</v>
      </c>
      <c r="G19" s="29"/>
      <c r="H19" s="29"/>
      <c r="I19" s="29"/>
      <c r="J19" s="29"/>
      <c r="K19" s="33">
        <f>SUM(F19:J19)</f>
        <v>0</v>
      </c>
      <c r="L19" s="30"/>
      <c r="M19" s="34">
        <f>SUM(E19,K19,L19)</f>
        <v>0</v>
      </c>
      <c r="N19" s="25"/>
      <c r="Q19" s="27"/>
    </row>
    <row r="20" spans="1:17" s="26" customFormat="1" ht="12" x14ac:dyDescent="0.2">
      <c r="A20" s="40"/>
      <c r="B20" s="28" t="s">
        <v>21</v>
      </c>
      <c r="C20" s="29"/>
      <c r="D20" s="29"/>
      <c r="E20" s="30"/>
      <c r="F20" s="29">
        <f t="shared" ref="F20" si="4">+F19/F18</f>
        <v>0</v>
      </c>
      <c r="G20" s="29"/>
      <c r="H20" s="29"/>
      <c r="I20" s="29"/>
      <c r="J20" s="29"/>
      <c r="K20" s="30">
        <f t="shared" ref="K20" si="5">+K19/K18</f>
        <v>0</v>
      </c>
      <c r="L20" s="30"/>
      <c r="M20" s="31">
        <f>+M19/M18</f>
        <v>0</v>
      </c>
      <c r="N20" s="25"/>
      <c r="Q20" s="27"/>
    </row>
    <row r="21" spans="1:17" x14ac:dyDescent="0.2">
      <c r="A21" s="37" t="s">
        <v>15</v>
      </c>
      <c r="B21" s="13" t="s">
        <v>29</v>
      </c>
      <c r="C21" s="4">
        <v>333363</v>
      </c>
      <c r="D21" s="4">
        <v>312893</v>
      </c>
      <c r="E21" s="5">
        <f>SUM(C21:D21)</f>
        <v>646256</v>
      </c>
      <c r="F21" s="4">
        <v>9170</v>
      </c>
      <c r="G21" s="4">
        <v>12193</v>
      </c>
      <c r="H21" s="4">
        <v>21</v>
      </c>
      <c r="I21" s="4">
        <v>731</v>
      </c>
      <c r="J21" s="4">
        <v>22</v>
      </c>
      <c r="K21" s="5">
        <f>SUM(F21:J21)</f>
        <v>22137</v>
      </c>
      <c r="L21" s="5"/>
      <c r="M21" s="6">
        <f>SUM(E21,K21,L21)</f>
        <v>668393</v>
      </c>
      <c r="N21" s="18"/>
    </row>
    <row r="22" spans="1:17" x14ac:dyDescent="0.2">
      <c r="A22" s="37"/>
      <c r="B22" s="13" t="s">
        <v>30</v>
      </c>
      <c r="C22" s="4">
        <v>166668</v>
      </c>
      <c r="D22" s="4">
        <v>143658</v>
      </c>
      <c r="E22" s="5">
        <f>SUM(C22:D22)</f>
        <v>310326</v>
      </c>
      <c r="F22" s="4">
        <v>3720</v>
      </c>
      <c r="G22" s="4">
        <v>282</v>
      </c>
      <c r="H22" s="4">
        <v>1</v>
      </c>
      <c r="I22" s="4">
        <v>29</v>
      </c>
      <c r="J22" s="4">
        <v>4</v>
      </c>
      <c r="K22" s="5">
        <f>SUM(F22:J22)</f>
        <v>4036</v>
      </c>
      <c r="L22" s="5"/>
      <c r="M22" s="6">
        <f>SUM(E22,K22,L22)</f>
        <v>314362</v>
      </c>
      <c r="N22" s="18"/>
    </row>
    <row r="23" spans="1:17" x14ac:dyDescent="0.2">
      <c r="A23" s="37"/>
      <c r="B23" s="13" t="s">
        <v>21</v>
      </c>
      <c r="C23" s="15">
        <f t="shared" ref="C23:M23" si="6">+C22/C21</f>
        <v>0.49995950360417923</v>
      </c>
      <c r="D23" s="15">
        <f t="shared" si="6"/>
        <v>0.45912820037520813</v>
      </c>
      <c r="E23" s="16">
        <f t="shared" si="6"/>
        <v>0.48019051273798619</v>
      </c>
      <c r="F23" s="15">
        <f t="shared" si="6"/>
        <v>0.40567066521264994</v>
      </c>
      <c r="G23" s="15">
        <f t="shared" si="6"/>
        <v>2.3128024276224061E-2</v>
      </c>
      <c r="H23" s="15">
        <f t="shared" si="6"/>
        <v>4.7619047619047616E-2</v>
      </c>
      <c r="I23" s="15">
        <f t="shared" si="6"/>
        <v>3.9671682626538987E-2</v>
      </c>
      <c r="J23" s="15">
        <f t="shared" si="6"/>
        <v>0.18181818181818182</v>
      </c>
      <c r="K23" s="16">
        <f t="shared" si="6"/>
        <v>0.18231919410940958</v>
      </c>
      <c r="L23" s="16"/>
      <c r="M23" s="17">
        <f t="shared" si="6"/>
        <v>0.47032509317123311</v>
      </c>
      <c r="N23" s="18"/>
    </row>
    <row r="24" spans="1:17" s="9" customFormat="1" x14ac:dyDescent="0.2">
      <c r="A24" s="38" t="s">
        <v>16</v>
      </c>
      <c r="B24" s="14" t="s">
        <v>29</v>
      </c>
      <c r="C24" s="6">
        <f>SUM(C6,C15)-SUM(C9,C12,C21)</f>
        <v>-83589</v>
      </c>
      <c r="D24" s="6">
        <f t="shared" ref="D24:L24" si="7">SUM(D6,D15)-SUM(D9,D12,D21)</f>
        <v>-179336</v>
      </c>
      <c r="E24" s="7">
        <f t="shared" si="7"/>
        <v>-262925</v>
      </c>
      <c r="F24" s="6">
        <f t="shared" si="7"/>
        <v>-76120</v>
      </c>
      <c r="G24" s="6">
        <f t="shared" si="7"/>
        <v>203548</v>
      </c>
      <c r="H24" s="6">
        <f t="shared" si="7"/>
        <v>7020</v>
      </c>
      <c r="I24" s="6">
        <f t="shared" si="7"/>
        <v>35543</v>
      </c>
      <c r="J24" s="6">
        <f t="shared" si="7"/>
        <v>98673</v>
      </c>
      <c r="K24" s="7">
        <f t="shared" si="7"/>
        <v>268664</v>
      </c>
      <c r="L24" s="7">
        <f t="shared" si="7"/>
        <v>0</v>
      </c>
      <c r="M24" s="6">
        <f>SUM(E24,K24,L24)</f>
        <v>5739</v>
      </c>
      <c r="N24" s="18"/>
    </row>
    <row r="25" spans="1:17" s="9" customFormat="1" x14ac:dyDescent="0.2">
      <c r="A25" s="38"/>
      <c r="B25" s="14" t="s">
        <v>30</v>
      </c>
      <c r="C25" s="6">
        <f>SUM(C7,C16)-SUM(C10,C13,C22)</f>
        <v>-66145</v>
      </c>
      <c r="D25" s="6">
        <f t="shared" ref="D25:L25" si="8">SUM(D7,D16)-SUM(D10,D13,D22)</f>
        <v>-37718</v>
      </c>
      <c r="E25" s="7">
        <f t="shared" si="8"/>
        <v>-103863</v>
      </c>
      <c r="F25" s="6">
        <f t="shared" si="8"/>
        <v>-108582</v>
      </c>
      <c r="G25" s="6">
        <f t="shared" si="8"/>
        <v>-568</v>
      </c>
      <c r="H25" s="6">
        <f t="shared" si="8"/>
        <v>1756</v>
      </c>
      <c r="I25" s="6">
        <f t="shared" si="8"/>
        <v>20132</v>
      </c>
      <c r="J25" s="6">
        <f t="shared" si="8"/>
        <v>60161</v>
      </c>
      <c r="K25" s="7">
        <f t="shared" si="8"/>
        <v>-27101</v>
      </c>
      <c r="L25" s="7">
        <f t="shared" si="8"/>
        <v>0</v>
      </c>
      <c r="M25" s="6">
        <f>SUM(M7,M16)-SUM(M10,M13,M22)</f>
        <v>-130964</v>
      </c>
      <c r="N25" s="18"/>
    </row>
    <row r="26" spans="1:17" s="9" customFormat="1" x14ac:dyDescent="0.2">
      <c r="A26" s="38"/>
      <c r="B26" s="14" t="s">
        <v>21</v>
      </c>
      <c r="C26" s="17">
        <f t="shared" ref="C26:K26" si="9">+C25/C24</f>
        <v>0.7913122540047135</v>
      </c>
      <c r="D26" s="17">
        <f t="shared" si="9"/>
        <v>0.21032029263505375</v>
      </c>
      <c r="E26" s="20">
        <f t="shared" si="9"/>
        <v>0.39502900066558905</v>
      </c>
      <c r="F26" s="17">
        <f t="shared" si="9"/>
        <v>1.4264582238570678</v>
      </c>
      <c r="G26" s="17">
        <f t="shared" si="9"/>
        <v>-2.7904965904847995E-3</v>
      </c>
      <c r="H26" s="17">
        <f t="shared" si="9"/>
        <v>0.25014245014245012</v>
      </c>
      <c r="I26" s="17">
        <f t="shared" si="9"/>
        <v>0.5664125144191543</v>
      </c>
      <c r="J26" s="17">
        <f t="shared" si="9"/>
        <v>0.60970072866944347</v>
      </c>
      <c r="K26" s="20">
        <f t="shared" si="9"/>
        <v>-0.10087320965964923</v>
      </c>
      <c r="L26" s="20"/>
      <c r="M26" s="17">
        <f>+M25/M24</f>
        <v>-22.820003484927689</v>
      </c>
      <c r="N26" s="19"/>
    </row>
    <row r="27" spans="1:17" x14ac:dyDescent="0.2">
      <c r="A27" s="37" t="s">
        <v>17</v>
      </c>
      <c r="B27" s="13" t="s">
        <v>29</v>
      </c>
      <c r="C27" s="4">
        <v>277</v>
      </c>
      <c r="D27" s="4">
        <v>326</v>
      </c>
      <c r="E27" s="5">
        <f>SUM(C27:D27)</f>
        <v>603</v>
      </c>
      <c r="F27" s="4">
        <v>14</v>
      </c>
      <c r="G27" s="4">
        <v>92</v>
      </c>
      <c r="H27" s="4">
        <v>0</v>
      </c>
      <c r="I27" s="4">
        <v>0</v>
      </c>
      <c r="J27" s="4">
        <v>0</v>
      </c>
      <c r="K27" s="5">
        <f>SUM(F27:J27)</f>
        <v>106</v>
      </c>
      <c r="L27" s="5"/>
      <c r="M27" s="6">
        <f>SUM(E27,K27,L27)</f>
        <v>709</v>
      </c>
      <c r="N27" s="18"/>
    </row>
    <row r="28" spans="1:17" x14ac:dyDescent="0.2">
      <c r="A28" s="37"/>
      <c r="B28" s="13" t="s">
        <v>30</v>
      </c>
      <c r="C28" s="4">
        <v>85</v>
      </c>
      <c r="D28" s="4">
        <v>75</v>
      </c>
      <c r="E28" s="5">
        <f>SUM(C28:D28)</f>
        <v>160</v>
      </c>
      <c r="F28" s="4">
        <v>4</v>
      </c>
      <c r="G28" s="4">
        <v>27</v>
      </c>
      <c r="H28" s="4">
        <v>0</v>
      </c>
      <c r="I28" s="4">
        <v>2</v>
      </c>
      <c r="J28" s="4">
        <v>0</v>
      </c>
      <c r="K28" s="5">
        <f>SUM(F28:J28)</f>
        <v>33</v>
      </c>
      <c r="L28" s="5"/>
      <c r="M28" s="6">
        <f>SUM(E28,K28,L28)</f>
        <v>193</v>
      </c>
      <c r="N28" s="18"/>
    </row>
    <row r="29" spans="1:17" x14ac:dyDescent="0.2">
      <c r="A29" s="37"/>
      <c r="B29" s="13" t="s">
        <v>21</v>
      </c>
      <c r="C29" s="15">
        <f>+C28/C27</f>
        <v>0.30685920577617326</v>
      </c>
      <c r="D29" s="15">
        <f>+D28/D27</f>
        <v>0.23006134969325154</v>
      </c>
      <c r="E29" s="16">
        <f>+E28/E27</f>
        <v>0.26533996683250416</v>
      </c>
      <c r="F29" s="15">
        <f>+F28/F27</f>
        <v>0.2857142857142857</v>
      </c>
      <c r="G29" s="15">
        <f>+G28/G27</f>
        <v>0.29347826086956524</v>
      </c>
      <c r="H29" s="15"/>
      <c r="I29" s="15"/>
      <c r="J29" s="15"/>
      <c r="K29" s="16">
        <f>+K28/K27</f>
        <v>0.31132075471698112</v>
      </c>
      <c r="L29" s="16"/>
      <c r="M29" s="17">
        <f>+M28/M27</f>
        <v>0.27221438645980256</v>
      </c>
      <c r="N29" s="18"/>
    </row>
    <row r="30" spans="1:17" x14ac:dyDescent="0.2">
      <c r="A30" s="37" t="s">
        <v>18</v>
      </c>
      <c r="B30" s="13" t="s">
        <v>29</v>
      </c>
      <c r="C30" s="4">
        <v>778</v>
      </c>
      <c r="D30" s="4">
        <v>921</v>
      </c>
      <c r="E30" s="5">
        <f>SUM(C30:D30)</f>
        <v>1699</v>
      </c>
      <c r="F30" s="4">
        <v>40</v>
      </c>
      <c r="G30" s="4">
        <v>261</v>
      </c>
      <c r="H30" s="4">
        <v>0</v>
      </c>
      <c r="I30" s="4">
        <v>0</v>
      </c>
      <c r="J30" s="4">
        <v>0</v>
      </c>
      <c r="K30" s="5">
        <f>SUM(F30:J30)</f>
        <v>301</v>
      </c>
      <c r="L30" s="5"/>
      <c r="M30" s="6">
        <f>SUM(E30,K30,L30)</f>
        <v>2000</v>
      </c>
      <c r="N30" s="18"/>
    </row>
    <row r="31" spans="1:17" x14ac:dyDescent="0.2">
      <c r="A31" s="37"/>
      <c r="B31" s="13" t="s">
        <v>30</v>
      </c>
      <c r="C31" s="4">
        <v>10</v>
      </c>
      <c r="D31" s="4">
        <v>7</v>
      </c>
      <c r="E31" s="5">
        <f>SUM(C31:D31)</f>
        <v>17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5">
        <f>SUM(F31:J31)</f>
        <v>1</v>
      </c>
      <c r="L31" s="5"/>
      <c r="M31" s="6">
        <f>SUM(E31,K31,L31)</f>
        <v>18</v>
      </c>
      <c r="N31" s="18"/>
    </row>
    <row r="32" spans="1:17" x14ac:dyDescent="0.2">
      <c r="A32" s="37"/>
      <c r="B32" s="13" t="s">
        <v>21</v>
      </c>
      <c r="C32" s="15">
        <f t="shared" ref="C32:D32" si="10">+C31/C30</f>
        <v>1.2853470437017995E-2</v>
      </c>
      <c r="D32" s="15">
        <f t="shared" si="10"/>
        <v>7.6004343105320303E-3</v>
      </c>
      <c r="E32" s="16">
        <f>+E31/E30</f>
        <v>1.0005885815185403E-2</v>
      </c>
      <c r="F32" s="15"/>
      <c r="G32" s="15">
        <f>+G31/G30</f>
        <v>3.8314176245210726E-3</v>
      </c>
      <c r="H32" s="15"/>
      <c r="I32" s="15"/>
      <c r="J32" s="15"/>
      <c r="K32" s="16">
        <f>+K31/K30</f>
        <v>3.3222591362126247E-3</v>
      </c>
      <c r="L32" s="16"/>
      <c r="M32" s="17">
        <f>+M31/M30</f>
        <v>8.9999999999999993E-3</v>
      </c>
      <c r="N32" s="18"/>
    </row>
    <row r="33" spans="1:14" s="9" customFormat="1" x14ac:dyDescent="0.2">
      <c r="A33" s="38" t="s">
        <v>19</v>
      </c>
      <c r="B33" s="14" t="s">
        <v>29</v>
      </c>
      <c r="C33" s="6">
        <f>C27-C30</f>
        <v>-501</v>
      </c>
      <c r="D33" s="6">
        <f t="shared" ref="D33:K33" si="11">D27-D30</f>
        <v>-595</v>
      </c>
      <c r="E33" s="7">
        <f t="shared" si="11"/>
        <v>-1096</v>
      </c>
      <c r="F33" s="6">
        <f t="shared" si="11"/>
        <v>-26</v>
      </c>
      <c r="G33" s="6">
        <f t="shared" si="11"/>
        <v>-169</v>
      </c>
      <c r="H33" s="6">
        <f t="shared" si="11"/>
        <v>0</v>
      </c>
      <c r="I33" s="6">
        <f t="shared" si="11"/>
        <v>0</v>
      </c>
      <c r="J33" s="6">
        <f t="shared" si="11"/>
        <v>0</v>
      </c>
      <c r="K33" s="7">
        <f t="shared" si="11"/>
        <v>-195</v>
      </c>
      <c r="L33" s="7"/>
      <c r="M33" s="6">
        <f>SUM(E33,K33,L33)</f>
        <v>-1291</v>
      </c>
      <c r="N33" s="18"/>
    </row>
    <row r="34" spans="1:14" s="9" customFormat="1" x14ac:dyDescent="0.2">
      <c r="A34" s="38"/>
      <c r="B34" s="14" t="s">
        <v>30</v>
      </c>
      <c r="C34" s="6">
        <f>C28-C31</f>
        <v>75</v>
      </c>
      <c r="D34" s="6">
        <f t="shared" ref="D34:K34" si="12">D28-D31</f>
        <v>68</v>
      </c>
      <c r="E34" s="7">
        <f t="shared" si="12"/>
        <v>143</v>
      </c>
      <c r="F34" s="6">
        <f t="shared" si="12"/>
        <v>4</v>
      </c>
      <c r="G34" s="6">
        <f t="shared" si="12"/>
        <v>26</v>
      </c>
      <c r="H34" s="6">
        <f t="shared" si="12"/>
        <v>0</v>
      </c>
      <c r="I34" s="6">
        <f t="shared" si="12"/>
        <v>2</v>
      </c>
      <c r="J34" s="6">
        <f t="shared" si="12"/>
        <v>0</v>
      </c>
      <c r="K34" s="7">
        <f t="shared" si="12"/>
        <v>32</v>
      </c>
      <c r="L34" s="7"/>
      <c r="M34" s="6">
        <f>M28-M31</f>
        <v>175</v>
      </c>
      <c r="N34" s="18"/>
    </row>
    <row r="35" spans="1:14" s="9" customFormat="1" x14ac:dyDescent="0.2">
      <c r="A35" s="38"/>
      <c r="B35" s="14" t="s">
        <v>21</v>
      </c>
      <c r="C35" s="17">
        <f>+C34/C33</f>
        <v>-0.1497005988023952</v>
      </c>
      <c r="D35" s="17">
        <f>+D34/D33</f>
        <v>-0.11428571428571428</v>
      </c>
      <c r="E35" s="20">
        <f>+E34/E33</f>
        <v>-0.13047445255474452</v>
      </c>
      <c r="F35" s="17">
        <f>+F34/F33</f>
        <v>-0.15384615384615385</v>
      </c>
      <c r="G35" s="17">
        <f>+G34/G33</f>
        <v>-0.15384615384615385</v>
      </c>
      <c r="H35" s="17"/>
      <c r="I35" s="17"/>
      <c r="J35" s="17"/>
      <c r="K35" s="20">
        <f>+K34/K33</f>
        <v>-0.1641025641025641</v>
      </c>
      <c r="L35" s="20"/>
      <c r="M35" s="17">
        <f>+M34/M33</f>
        <v>-0.13555383423702555</v>
      </c>
      <c r="N35" s="19"/>
    </row>
    <row r="36" spans="1:14" s="9" customFormat="1" x14ac:dyDescent="0.2">
      <c r="A36" s="38" t="s">
        <v>20</v>
      </c>
      <c r="B36" s="14" t="s">
        <v>29</v>
      </c>
      <c r="C36" s="6">
        <f>SUM(C24,C33)</f>
        <v>-84090</v>
      </c>
      <c r="D36" s="6">
        <f t="shared" ref="D36:M36" si="13">SUM(D24,D33)</f>
        <v>-179931</v>
      </c>
      <c r="E36" s="6">
        <f t="shared" si="13"/>
        <v>-264021</v>
      </c>
      <c r="F36" s="6">
        <f t="shared" si="13"/>
        <v>-76146</v>
      </c>
      <c r="G36" s="6">
        <f t="shared" si="13"/>
        <v>203379</v>
      </c>
      <c r="H36" s="6">
        <f t="shared" si="13"/>
        <v>7020</v>
      </c>
      <c r="I36" s="6">
        <f t="shared" si="13"/>
        <v>35543</v>
      </c>
      <c r="J36" s="6">
        <f t="shared" si="13"/>
        <v>98673</v>
      </c>
      <c r="K36" s="6">
        <f t="shared" si="13"/>
        <v>268469</v>
      </c>
      <c r="L36" s="6"/>
      <c r="M36" s="6">
        <f t="shared" si="13"/>
        <v>4448</v>
      </c>
      <c r="N36" s="18"/>
    </row>
    <row r="37" spans="1:14" s="9" customFormat="1" x14ac:dyDescent="0.2">
      <c r="A37" s="38"/>
      <c r="B37" s="14" t="s">
        <v>30</v>
      </c>
      <c r="C37" s="6">
        <f>SUM(C25,C34)</f>
        <v>-66070</v>
      </c>
      <c r="D37" s="6">
        <f t="shared" ref="D37:M37" si="14">SUM(D25,D34)</f>
        <v>-37650</v>
      </c>
      <c r="E37" s="6">
        <f t="shared" si="14"/>
        <v>-103720</v>
      </c>
      <c r="F37" s="6">
        <f t="shared" si="14"/>
        <v>-108578</v>
      </c>
      <c r="G37" s="6">
        <f t="shared" si="14"/>
        <v>-542</v>
      </c>
      <c r="H37" s="6">
        <f t="shared" si="14"/>
        <v>1756</v>
      </c>
      <c r="I37" s="6">
        <f t="shared" si="14"/>
        <v>20134</v>
      </c>
      <c r="J37" s="6">
        <f t="shared" si="14"/>
        <v>60161</v>
      </c>
      <c r="K37" s="6">
        <f t="shared" si="14"/>
        <v>-27069</v>
      </c>
      <c r="L37" s="6">
        <f t="shared" si="14"/>
        <v>0</v>
      </c>
      <c r="M37" s="6">
        <f t="shared" si="14"/>
        <v>-130789</v>
      </c>
      <c r="N37" s="18"/>
    </row>
    <row r="38" spans="1:14" s="9" customFormat="1" x14ac:dyDescent="0.2">
      <c r="A38" s="38"/>
      <c r="B38" s="14" t="s">
        <v>21</v>
      </c>
      <c r="C38" s="17">
        <f t="shared" ref="C38:K38" si="15">+C37/C36</f>
        <v>0.78570579141396124</v>
      </c>
      <c r="D38" s="17">
        <f t="shared" si="15"/>
        <v>0.20924687796988845</v>
      </c>
      <c r="E38" s="20">
        <f t="shared" si="15"/>
        <v>0.39284753864275945</v>
      </c>
      <c r="F38" s="17">
        <f t="shared" si="15"/>
        <v>1.4259186300002626</v>
      </c>
      <c r="G38" s="17">
        <f t="shared" si="15"/>
        <v>-2.664975243265037E-3</v>
      </c>
      <c r="H38" s="17">
        <f t="shared" si="15"/>
        <v>0.25014245014245012</v>
      </c>
      <c r="I38" s="17">
        <f t="shared" si="15"/>
        <v>0.56646878428945224</v>
      </c>
      <c r="J38" s="17">
        <f t="shared" si="15"/>
        <v>0.60970072866944347</v>
      </c>
      <c r="K38" s="20">
        <f t="shared" si="15"/>
        <v>-0.10082728359698885</v>
      </c>
      <c r="L38" s="20"/>
      <c r="M38" s="17"/>
      <c r="N38" s="19"/>
    </row>
    <row r="39" spans="1:14" s="9" customFormat="1" x14ac:dyDescent="0.2">
      <c r="A39" s="21"/>
      <c r="B39" s="22"/>
      <c r="C39" s="23"/>
      <c r="D39" s="23"/>
      <c r="E39" s="24"/>
      <c r="F39" s="23"/>
      <c r="G39" s="23"/>
      <c r="H39" s="23"/>
      <c r="I39" s="23"/>
      <c r="J39" s="23"/>
      <c r="K39" s="24"/>
      <c r="L39" s="24"/>
      <c r="M39" s="23"/>
      <c r="N39" s="19"/>
    </row>
    <row r="40" spans="1:14" s="9" customFormat="1" x14ac:dyDescent="0.2">
      <c r="A40" s="21"/>
      <c r="B40" s="22"/>
      <c r="C40" s="23"/>
      <c r="D40" s="23"/>
      <c r="E40" s="24"/>
      <c r="F40" s="23"/>
      <c r="G40" s="23"/>
      <c r="H40" s="23"/>
      <c r="I40" s="23"/>
      <c r="J40" s="23"/>
      <c r="K40" s="24"/>
      <c r="L40" s="24"/>
      <c r="M40" s="23"/>
      <c r="N40" s="19"/>
    </row>
    <row r="41" spans="1:14" s="9" customFormat="1" x14ac:dyDescent="0.2">
      <c r="A41" s="21"/>
      <c r="B41" s="22"/>
      <c r="C41" s="23"/>
      <c r="D41" s="23"/>
      <c r="E41" s="24"/>
      <c r="F41" s="23"/>
      <c r="G41" s="23"/>
      <c r="H41" s="23"/>
      <c r="I41" s="23"/>
      <c r="J41" s="23"/>
      <c r="K41" s="24"/>
      <c r="L41" s="24"/>
      <c r="M41" s="23"/>
      <c r="N41" s="19"/>
    </row>
    <row r="42" spans="1:14" s="9" customFormat="1" x14ac:dyDescent="0.2">
      <c r="A42" s="21"/>
      <c r="B42" s="22"/>
      <c r="C42" s="23"/>
      <c r="D42" s="23"/>
      <c r="E42" s="24"/>
      <c r="F42" s="23"/>
      <c r="G42" s="23"/>
      <c r="H42" s="23"/>
      <c r="I42" s="23"/>
      <c r="J42" s="23"/>
      <c r="K42" s="24"/>
      <c r="L42" s="24"/>
      <c r="M42" s="23"/>
      <c r="N42" s="19"/>
    </row>
    <row r="45" spans="1:14" x14ac:dyDescent="0.2">
      <c r="C45" s="19"/>
      <c r="D45" s="19"/>
      <c r="E45" s="19"/>
      <c r="F45" s="19"/>
      <c r="G45" s="19"/>
      <c r="H45" s="19"/>
      <c r="I45" s="19"/>
      <c r="J45" s="19" t="s">
        <v>25</v>
      </c>
      <c r="K45" s="19"/>
      <c r="L45" s="19"/>
      <c r="M45" s="19"/>
    </row>
    <row r="46" spans="1:14" x14ac:dyDescent="0.2">
      <c r="J46" s="35" t="s">
        <v>26</v>
      </c>
      <c r="K46" s="35"/>
    </row>
    <row r="47" spans="1:14" x14ac:dyDescent="0.2">
      <c r="J47" s="35" t="s">
        <v>27</v>
      </c>
      <c r="K47" s="35"/>
    </row>
  </sheetData>
  <mergeCells count="16">
    <mergeCell ref="J46:K46"/>
    <mergeCell ref="J47:K47"/>
    <mergeCell ref="A1:M1"/>
    <mergeCell ref="A2:M2"/>
    <mergeCell ref="A6:A8"/>
    <mergeCell ref="A24:A26"/>
    <mergeCell ref="A5:B5"/>
    <mergeCell ref="A9:A11"/>
    <mergeCell ref="A36:A38"/>
    <mergeCell ref="A30:A32"/>
    <mergeCell ref="A12:A14"/>
    <mergeCell ref="A21:A23"/>
    <mergeCell ref="A33:A35"/>
    <mergeCell ref="A15:A17"/>
    <mergeCell ref="A27:A29"/>
    <mergeCell ref="A18:A20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72" orientation="landscape" r:id="rId1"/>
  <headerFooter alignWithMargins="0">
    <oddHeader>&amp;LVASIVÍZ ZRt.&amp;R2018. július 31.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ZRt. össz.</vt:lpstr>
    </vt:vector>
  </TitlesOfParts>
  <Company>VASIVIZ ZRt.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FeketeM</dc:creator>
  <cp:lastModifiedBy>Wágner Gabriella</cp:lastModifiedBy>
  <cp:lastPrinted>2018-07-26T12:01:34Z</cp:lastPrinted>
  <dcterms:created xsi:type="dcterms:W3CDTF">2015-04-01T06:51:27Z</dcterms:created>
  <dcterms:modified xsi:type="dcterms:W3CDTF">2018-08-16T12:52:34Z</dcterms:modified>
</cp:coreProperties>
</file>