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év\IG, FB-nek kiküldendő\"/>
    </mc:Choice>
  </mc:AlternateContent>
  <bookViews>
    <workbookView xWindow="0" yWindow="120" windowWidth="15195" windowHeight="8700" tabRatio="792"/>
  </bookViews>
  <sheets>
    <sheet name="Eszközök" sheetId="14" r:id="rId1"/>
    <sheet name="Források" sheetId="15" r:id="rId2"/>
    <sheet name="EK Forgalmi" sheetId="16" r:id="rId3"/>
    <sheet name="EK Összktg" sheetId="17" r:id="rId4"/>
  </sheets>
  <externalReferences>
    <externalReference r:id="rId5"/>
    <externalReference r:id="rId6"/>
    <externalReference r:id="rId7"/>
  </externalReferences>
  <definedNames>
    <definedName name="Adatbazis">'[1]Fejl. Ig.'!$A$4:$H$54</definedName>
    <definedName name="Fennt.előzetes">'[2]Fejl. Ig.'!$A$4:$H$54</definedName>
    <definedName name="tárgyieszk">'[3]Fejl. Ig.'!$A$4:$H$54</definedName>
  </definedNames>
  <calcPr calcId="152511" fullPrecision="0"/>
</workbook>
</file>

<file path=xl/calcChain.xml><?xml version="1.0" encoding="utf-8"?>
<calcChain xmlns="http://schemas.openxmlformats.org/spreadsheetml/2006/main">
  <c r="B43" i="17" l="1"/>
  <c r="B38" i="17"/>
  <c r="B44" i="17" s="1"/>
  <c r="B28" i="17"/>
  <c r="B24" i="17"/>
  <c r="B15" i="17"/>
  <c r="B12" i="17"/>
  <c r="B32" i="17" s="1"/>
  <c r="B46" i="17" s="1"/>
  <c r="B49" i="17" s="1"/>
  <c r="C12" i="16"/>
  <c r="B37" i="16"/>
  <c r="B32" i="16"/>
  <c r="B21" i="16"/>
  <c r="B16" i="16"/>
  <c r="B17" i="16" s="1"/>
  <c r="C49" i="15"/>
  <c r="D48" i="15"/>
  <c r="D35" i="15"/>
  <c r="D24" i="15" s="1"/>
  <c r="D25" i="15"/>
  <c r="D19" i="15"/>
  <c r="D10" i="15"/>
  <c r="C17" i="15"/>
  <c r="B19" i="15"/>
  <c r="B53" i="15" s="1"/>
  <c r="D67" i="14"/>
  <c r="D63" i="14"/>
  <c r="D56" i="14"/>
  <c r="D47" i="14"/>
  <c r="D40" i="14"/>
  <c r="D27" i="14"/>
  <c r="D19" i="14"/>
  <c r="D11" i="14"/>
  <c r="C11" i="14"/>
  <c r="B26" i="16" l="1"/>
  <c r="B38" i="16"/>
  <c r="B40" i="16" s="1"/>
  <c r="B43" i="16" s="1"/>
  <c r="D10" i="14"/>
  <c r="E19" i="14" s="1"/>
  <c r="D53" i="15"/>
  <c r="D39" i="14"/>
  <c r="D72" i="14" s="1"/>
  <c r="E48" i="17"/>
  <c r="D48" i="17"/>
  <c r="C38" i="15"/>
  <c r="F63" i="14"/>
  <c r="F47" i="14"/>
  <c r="G19" i="14"/>
  <c r="G11" i="14"/>
  <c r="E42" i="16"/>
  <c r="G17" i="15"/>
  <c r="E11" i="14"/>
  <c r="C15" i="17"/>
  <c r="D15" i="17" s="1"/>
  <c r="E14" i="17"/>
  <c r="E13" i="17"/>
  <c r="D14" i="17"/>
  <c r="D13" i="17"/>
  <c r="C51" i="15"/>
  <c r="F14" i="14"/>
  <c r="G14" i="14"/>
  <c r="F20" i="14"/>
  <c r="G20" i="14"/>
  <c r="F21" i="14"/>
  <c r="G21" i="14"/>
  <c r="F22" i="14"/>
  <c r="G22" i="14"/>
  <c r="F24" i="14"/>
  <c r="G24" i="14"/>
  <c r="F27" i="14"/>
  <c r="F34" i="14"/>
  <c r="G34" i="14"/>
  <c r="F41" i="14"/>
  <c r="G41" i="14"/>
  <c r="F42" i="14"/>
  <c r="G42" i="14"/>
  <c r="F45" i="14"/>
  <c r="G45" i="14"/>
  <c r="F48" i="14"/>
  <c r="G48" i="14"/>
  <c r="F53" i="14"/>
  <c r="G53" i="14"/>
  <c r="F64" i="14"/>
  <c r="G64" i="14"/>
  <c r="F65" i="14"/>
  <c r="G65" i="14"/>
  <c r="F68" i="14"/>
  <c r="G68" i="14"/>
  <c r="F69" i="14"/>
  <c r="G69" i="14"/>
  <c r="D10" i="16"/>
  <c r="E10" i="16"/>
  <c r="D11" i="16"/>
  <c r="E11" i="16"/>
  <c r="D13" i="16"/>
  <c r="E13" i="16"/>
  <c r="D14" i="16"/>
  <c r="E14" i="16"/>
  <c r="D15" i="16"/>
  <c r="E15" i="16"/>
  <c r="C16" i="16"/>
  <c r="C17" i="16" s="1"/>
  <c r="E17" i="16" s="1"/>
  <c r="G16" i="16"/>
  <c r="D19" i="16"/>
  <c r="E19" i="16"/>
  <c r="D20" i="16"/>
  <c r="E20" i="16"/>
  <c r="C21" i="16"/>
  <c r="D21" i="16" s="1"/>
  <c r="G21" i="16"/>
  <c r="G22" i="16" s="1"/>
  <c r="D22" i="16"/>
  <c r="E22" i="16"/>
  <c r="H22" i="16"/>
  <c r="D24" i="16"/>
  <c r="E24" i="16"/>
  <c r="D25" i="16"/>
  <c r="E25" i="16"/>
  <c r="D30" i="16"/>
  <c r="E30" i="16"/>
  <c r="D31" i="16"/>
  <c r="C32" i="16"/>
  <c r="E32" i="16" s="1"/>
  <c r="D34" i="16"/>
  <c r="D36" i="16"/>
  <c r="E36" i="16"/>
  <c r="C37" i="16"/>
  <c r="E37" i="16" s="1"/>
  <c r="D42" i="16"/>
  <c r="C13" i="15"/>
  <c r="E17" i="15"/>
  <c r="C11" i="15"/>
  <c r="F11" i="15"/>
  <c r="G11" i="15"/>
  <c r="F13" i="15"/>
  <c r="G13" i="15"/>
  <c r="F14" i="15"/>
  <c r="G14" i="15"/>
  <c r="F15" i="15"/>
  <c r="G15" i="15"/>
  <c r="F17" i="15"/>
  <c r="F34" i="15"/>
  <c r="G34" i="15"/>
  <c r="F35" i="15"/>
  <c r="F38" i="15"/>
  <c r="G38" i="15"/>
  <c r="C39" i="15"/>
  <c r="F39" i="15"/>
  <c r="G39" i="15"/>
  <c r="F44" i="15"/>
  <c r="G44" i="15"/>
  <c r="E49" i="15"/>
  <c r="F49" i="15"/>
  <c r="G49" i="15"/>
  <c r="F50" i="15"/>
  <c r="G50" i="15"/>
  <c r="F51" i="15"/>
  <c r="G51" i="15"/>
  <c r="D10" i="17"/>
  <c r="E10" i="17"/>
  <c r="D11" i="17"/>
  <c r="E11" i="17"/>
  <c r="C12" i="17"/>
  <c r="D12" i="17" s="1"/>
  <c r="D17" i="17"/>
  <c r="E17" i="17"/>
  <c r="D19" i="17"/>
  <c r="E19" i="17"/>
  <c r="D20" i="17"/>
  <c r="E20" i="17"/>
  <c r="D21" i="17"/>
  <c r="E21" i="17"/>
  <c r="D22" i="17"/>
  <c r="E22" i="17"/>
  <c r="D23" i="17"/>
  <c r="E23" i="17"/>
  <c r="C24" i="17"/>
  <c r="D24" i="17" s="1"/>
  <c r="D25" i="17"/>
  <c r="E25" i="17"/>
  <c r="D26" i="17"/>
  <c r="E26" i="17"/>
  <c r="D27" i="17"/>
  <c r="E27" i="17"/>
  <c r="C28" i="17"/>
  <c r="D28" i="17" s="1"/>
  <c r="D29" i="17"/>
  <c r="E29" i="17"/>
  <c r="D30" i="17"/>
  <c r="E30" i="17"/>
  <c r="D31" i="17"/>
  <c r="E31" i="17"/>
  <c r="D36" i="17"/>
  <c r="E36" i="17"/>
  <c r="D37" i="17"/>
  <c r="C38" i="17"/>
  <c r="D38" i="17"/>
  <c r="D40" i="17"/>
  <c r="D42" i="17"/>
  <c r="E42" i="17"/>
  <c r="C43" i="17"/>
  <c r="E43" i="17" s="1"/>
  <c r="F25" i="15"/>
  <c r="C14" i="15"/>
  <c r="C15" i="15"/>
  <c r="G10" i="15"/>
  <c r="F10" i="15"/>
  <c r="E50" i="15"/>
  <c r="E39" i="15"/>
  <c r="E15" i="15"/>
  <c r="E14" i="15"/>
  <c r="E13" i="15"/>
  <c r="E11" i="15"/>
  <c r="G27" i="14"/>
  <c r="E27" i="14"/>
  <c r="E38" i="15"/>
  <c r="E44" i="15"/>
  <c r="E35" i="15"/>
  <c r="E25" i="15"/>
  <c r="E19" i="15"/>
  <c r="E56" i="14"/>
  <c r="E63" i="14"/>
  <c r="E38" i="17"/>
  <c r="D12" i="16"/>
  <c r="E12" i="16"/>
  <c r="G48" i="15"/>
  <c r="G24" i="15"/>
  <c r="F24" i="15"/>
  <c r="C50" i="15"/>
  <c r="F48" i="15"/>
  <c r="G25" i="15"/>
  <c r="F19" i="15"/>
  <c r="C25" i="15"/>
  <c r="C35" i="15"/>
  <c r="G35" i="15"/>
  <c r="C44" i="15"/>
  <c r="G63" i="14"/>
  <c r="F11" i="14"/>
  <c r="G67" i="14"/>
  <c r="G47" i="14"/>
  <c r="F67" i="14"/>
  <c r="F19" i="14"/>
  <c r="G40" i="14"/>
  <c r="F40" i="14"/>
  <c r="C19" i="14"/>
  <c r="C47" i="14"/>
  <c r="C63" i="14"/>
  <c r="C56" i="14"/>
  <c r="C40" i="14"/>
  <c r="C53" i="15"/>
  <c r="C10" i="15"/>
  <c r="C19" i="15"/>
  <c r="C48" i="15"/>
  <c r="C24" i="15"/>
  <c r="G10" i="14"/>
  <c r="C27" i="14"/>
  <c r="F10" i="14"/>
  <c r="C10" i="14"/>
  <c r="C67" i="14"/>
  <c r="C39" i="14"/>
  <c r="C72" i="14"/>
  <c r="E24" i="17" l="1"/>
  <c r="E15" i="17"/>
  <c r="C44" i="17"/>
  <c r="E44" i="17" s="1"/>
  <c r="D43" i="17"/>
  <c r="C32" i="17"/>
  <c r="D32" i="17" s="1"/>
  <c r="E12" i="17"/>
  <c r="D16" i="16"/>
  <c r="E21" i="16"/>
  <c r="H13" i="16"/>
  <c r="H20" i="16"/>
  <c r="H19" i="16"/>
  <c r="H16" i="16"/>
  <c r="H21" i="16"/>
  <c r="E16" i="16"/>
  <c r="D37" i="16"/>
  <c r="C26" i="16"/>
  <c r="D26" i="16" s="1"/>
  <c r="D17" i="16"/>
  <c r="E32" i="17"/>
  <c r="E28" i="17"/>
  <c r="C46" i="17"/>
  <c r="C38" i="16"/>
  <c r="D32" i="16"/>
  <c r="F53" i="15"/>
  <c r="G53" i="15"/>
  <c r="E24" i="15"/>
  <c r="E48" i="15"/>
  <c r="E10" i="15"/>
  <c r="E53" i="15"/>
  <c r="F39" i="14"/>
  <c r="E40" i="14"/>
  <c r="E67" i="14"/>
  <c r="G72" i="14"/>
  <c r="E72" i="14"/>
  <c r="F72" i="14"/>
  <c r="G39" i="14"/>
  <c r="E39" i="14"/>
  <c r="E47" i="14"/>
  <c r="D44" i="17" l="1"/>
  <c r="E26" i="16"/>
  <c r="C40" i="16"/>
  <c r="E40" i="16" s="1"/>
  <c r="D46" i="17"/>
  <c r="C49" i="17"/>
  <c r="E46" i="17"/>
  <c r="D38" i="16"/>
  <c r="E38" i="16"/>
  <c r="D40" i="16" l="1"/>
  <c r="C43" i="16"/>
  <c r="E49" i="17"/>
  <c r="D49" i="17"/>
  <c r="E43" i="16" l="1"/>
  <c r="D43" i="16"/>
</calcChain>
</file>

<file path=xl/sharedStrings.xml><?xml version="1.0" encoding="utf-8"?>
<sst xmlns="http://schemas.openxmlformats.org/spreadsheetml/2006/main" count="225" uniqueCount="171">
  <si>
    <t>Alapítás-átszervezés aktivált értéke</t>
  </si>
  <si>
    <t>Vagyoni értékű jogok</t>
  </si>
  <si>
    <t>Üzleti vagy cégérték</t>
  </si>
  <si>
    <t>Műszaki berendezések, gépek, járművek</t>
  </si>
  <si>
    <t>Beruházásokra adott előlegek</t>
  </si>
  <si>
    <t>Tárgyi eszközök értékhelyesbítése</t>
  </si>
  <si>
    <t>Tartós részesedés kapcsolt vállalkozásban</t>
  </si>
  <si>
    <t>Egyéb tartós részesedés</t>
  </si>
  <si>
    <t>Egyéb tartósan adott kölcsön</t>
  </si>
  <si>
    <t>Tartós hitelviszonyt megtestesítő értékpapír</t>
  </si>
  <si>
    <t>Anyagok</t>
  </si>
  <si>
    <t>Befejezetlen termelés és félkész termékek</t>
  </si>
  <si>
    <t>Növendék-, hízó- és egyéb állatok</t>
  </si>
  <si>
    <t>Késztermékek</t>
  </si>
  <si>
    <t>Áruk</t>
  </si>
  <si>
    <t>Készletekre adott előlegek</t>
  </si>
  <si>
    <t>Követelések kapcsolt vállalkozással szemben</t>
  </si>
  <si>
    <t>Váltókövetelések</t>
  </si>
  <si>
    <t>Egyéb követelések</t>
  </si>
  <si>
    <t>Pénztár, csekkek</t>
  </si>
  <si>
    <t>Bankbetétek</t>
  </si>
  <si>
    <t>Bevételek aktív időbeli elhatárolása</t>
  </si>
  <si>
    <t>Halasztott ráfordítások</t>
  </si>
  <si>
    <t>Céltartalék a várható kötelezettségekre</t>
  </si>
  <si>
    <t>Céltartalék a jövőbeni költségekre</t>
  </si>
  <si>
    <t>Egyéb céltartalék</t>
  </si>
  <si>
    <t>Hosszú lejáratra kapott kölcsönök</t>
  </si>
  <si>
    <t>Átváltoztatható kötvények</t>
  </si>
  <si>
    <t>Tartozások kötvénykibocsátásból</t>
  </si>
  <si>
    <t>Beruházási és fejlesztési hitelek</t>
  </si>
  <si>
    <t>Egyéb hosszú lejáratú hitelek</t>
  </si>
  <si>
    <t>Egyéb hosszú lejáratú kötelezettségek</t>
  </si>
  <si>
    <t>Rövid lejáratú kölcsönök</t>
  </si>
  <si>
    <t>Rövid lejáratú hitelek</t>
  </si>
  <si>
    <t>Váltótartozások</t>
  </si>
  <si>
    <t>Egyéb rövid lejáratú kötelezettségek</t>
  </si>
  <si>
    <t>Bevételek passzív időbeli elhatárolása</t>
  </si>
  <si>
    <t>Halasztott bevételek</t>
  </si>
  <si>
    <t>MÉRLEG Források (passzívák)</t>
  </si>
  <si>
    <t>Megoszlás</t>
  </si>
  <si>
    <t>Eltérés</t>
  </si>
  <si>
    <t>Index</t>
  </si>
  <si>
    <t>1/b melléklet</t>
  </si>
  <si>
    <t>1/a melléklet</t>
  </si>
  <si>
    <t>Belföldi értékesítés nettó árbevétele</t>
  </si>
  <si>
    <t>Anyagköltség</t>
  </si>
  <si>
    <t>Egyéb szolgáltatások értéke</t>
  </si>
  <si>
    <t>Eladott áruk beszerzési értéke</t>
  </si>
  <si>
    <t>Eladott (közvetített) szolgáltatások értéke</t>
  </si>
  <si>
    <t>Bérköltség</t>
  </si>
  <si>
    <t>Személyi jellegű egyéb kifizetések</t>
  </si>
  <si>
    <t>Bérjárulékok</t>
  </si>
  <si>
    <t>Kapott (járó) osztalék és részesedés</t>
  </si>
  <si>
    <t>Részesedések értékesítésének árfolyamnyeresége</t>
  </si>
  <si>
    <t>Pénzügyi műveletek egyéb bevételei</t>
  </si>
  <si>
    <t>Fizetendő kamatok és kamatjellegű ráfordítások</t>
  </si>
  <si>
    <t>Részesedések, értékpapírok, bankbetétek értékvesztése</t>
  </si>
  <si>
    <t>Pénzügyi műveletek egyéb ráfordításai</t>
  </si>
  <si>
    <t>Értékesítés elszámolt közvetlen önköltsége</t>
  </si>
  <si>
    <t>Értékesítési, forgalmazási költségek</t>
  </si>
  <si>
    <t>Igazgatási költségek</t>
  </si>
  <si>
    <t>Egyéb általános költségek</t>
  </si>
  <si>
    <t>1/d melléklet</t>
  </si>
  <si>
    <t>1/c melléklet</t>
  </si>
  <si>
    <t>Egyéb berend., felszerelések, járművek</t>
  </si>
  <si>
    <t>Befektetett pénzügyi eszk. értékhelyesbítése</t>
  </si>
  <si>
    <t>VASIVÍZ ZRt.</t>
  </si>
  <si>
    <t xml:space="preserve"> MÉRLEG Eszközök (aktívák)</t>
  </si>
  <si>
    <t>(adatok ezer Ft-ban)</t>
  </si>
  <si>
    <t>Tétel megnevezése</t>
  </si>
  <si>
    <t>A.Befektetett eszközök</t>
  </si>
  <si>
    <t>I. IMMATERIÁLIS JAVAK</t>
  </si>
  <si>
    <t xml:space="preserve">Szellemi termékek </t>
  </si>
  <si>
    <t>Imm. javakra adott előlegek</t>
  </si>
  <si>
    <t>II. TÁRGYI ESZKÖZÖK</t>
  </si>
  <si>
    <t>Ingatlanok és kapcs. vagyoni értékű jogok</t>
  </si>
  <si>
    <t>Beruházások</t>
  </si>
  <si>
    <t>III. BEFEKTETETT PÉNZÜGYI ESZK.</t>
  </si>
  <si>
    <t>Tartósan adott kölcsön kapcs.vállalkozásban</t>
  </si>
  <si>
    <t>Tartósan adott kölcsön egyéb r.visz.lévő váll.</t>
  </si>
  <si>
    <t>B.Forgóeszközök</t>
  </si>
  <si>
    <t>I.KÉSZLETEK</t>
  </si>
  <si>
    <t>II.KÖVETELÉSEK</t>
  </si>
  <si>
    <t>Köv. áruszáll-ból és szolgáltatásokból (vevők)</t>
  </si>
  <si>
    <t>Köv. egyéb rész. visz. lévő váll.szemben</t>
  </si>
  <si>
    <t>III.ÉRTÉKPAPÍROK</t>
  </si>
  <si>
    <t>Részesedés kapcsolt vállakozásban</t>
  </si>
  <si>
    <t>Saját részv. üzletrészek</t>
  </si>
  <si>
    <t>Forg. célú hitelviszonyt megtest.ért.papírok</t>
  </si>
  <si>
    <t>IV.PÉNZESZKÖZÖK</t>
  </si>
  <si>
    <t>C.Aktív időbeli elhatárolások</t>
  </si>
  <si>
    <t>Költségek, ráfordítások aktív időbeli elhat.</t>
  </si>
  <si>
    <t>ESZKÖZÖK (AKTÍVÁK) ÖSSZESEN</t>
  </si>
  <si>
    <t>D.Saját tőke</t>
  </si>
  <si>
    <t>I.JEGYZETT TŐKE</t>
  </si>
  <si>
    <t>II. JEGYZETT, DE MÉG BE NEM FIZ. TŐKE(-)</t>
  </si>
  <si>
    <t>III.TŐKETARTALÉK</t>
  </si>
  <si>
    <t>IV.EREDMÉNYTARTALÉK</t>
  </si>
  <si>
    <t>V.LEKÖTÖTT TARTALÉK</t>
  </si>
  <si>
    <t>VI.ÉRTÉKELÉSI TARTALÉK</t>
  </si>
  <si>
    <t>E.Céltartalékok</t>
  </si>
  <si>
    <t>F.Kötelezettségek</t>
  </si>
  <si>
    <t>I.HOSSZÚ LEJÁRATÚ KÖTELEZETTSÉGEK</t>
  </si>
  <si>
    <t>Tartós kötelezettségek kapcs. váll. szemben</t>
  </si>
  <si>
    <t>Tartós köt. egyéb rész. visz. lévő váll.szemben</t>
  </si>
  <si>
    <t>II.RÖVID LEJÁRATÚ KÖTELEZETTSÉGEK</t>
  </si>
  <si>
    <t xml:space="preserve">Vevőtől kapott előlegek </t>
  </si>
  <si>
    <t>Köt.áruszáll-ból és szolgáltatásból (szállítók)</t>
  </si>
  <si>
    <t>Rövid lejár. kötelezettségek kapcs. váll. szemben</t>
  </si>
  <si>
    <t>Rövid lejár. köt. egyéb rész. visz. lévő váll.szemben</t>
  </si>
  <si>
    <t>G.Passzív időbeli elhatárolások</t>
  </si>
  <si>
    <t>Költségek, ráfordítások passzív időbeli elhat.</t>
  </si>
  <si>
    <t>FORRÁSOK(PASSZÍVÁK) ÖSSZ.</t>
  </si>
  <si>
    <t xml:space="preserve">"A" EREDMÉNYKIMUTATÁS </t>
  </si>
  <si>
    <t xml:space="preserve">         (forgalmi költség eljárással)</t>
  </si>
  <si>
    <t>Export értékesítés nettó árbevétele</t>
  </si>
  <si>
    <t>I. Értékesítés nettó árbevétele</t>
  </si>
  <si>
    <t>TÉNY</t>
  </si>
  <si>
    <t>TERV</t>
  </si>
  <si>
    <t>II. Értékesítés közvetlen költségei</t>
  </si>
  <si>
    <t>III. Értékesítés bruttó eredménye</t>
  </si>
  <si>
    <t>IV. Értékesítés közvetett költségei</t>
  </si>
  <si>
    <t>V. Egyéb bevételek</t>
  </si>
  <si>
    <t>VI. Egyéb ráfordítások</t>
  </si>
  <si>
    <t>A.ÜZEMI(ÜZLETI) TEV. EREDMÉNYE</t>
  </si>
  <si>
    <t>Befektetett pü-i eszközök kamatai, árfolyamnyeresége</t>
  </si>
  <si>
    <t>Egyéb kapott (járó) kamatok és kamatjellegű bevételek</t>
  </si>
  <si>
    <t>VII. Pénzügyi műveletek bevételei</t>
  </si>
  <si>
    <t>Befektetett pü-i eszközök árfolyamvesztesége</t>
  </si>
  <si>
    <t>VIII. Pénzügyi műveletek ráfordításai</t>
  </si>
  <si>
    <t>B.PÉNZÜGYI MŰVELETEK EREDMÉNYE</t>
  </si>
  <si>
    <t>XI.Adófizetési kötelezettség</t>
  </si>
  <si>
    <t xml:space="preserve"> "A" EREDMÉNYKIMUTATÁS </t>
  </si>
  <si>
    <t xml:space="preserve">         (összköltség eljárással)</t>
  </si>
  <si>
    <t>I.Értékesítés nettó árbevétele</t>
  </si>
  <si>
    <t>II. Aktivált saját teljesítmények értéke</t>
  </si>
  <si>
    <t>III.Egyéb bevételek</t>
  </si>
  <si>
    <t>Igénybe vett  szolgáltatások értéke</t>
  </si>
  <si>
    <t>IV. Anyagjellegű ráfordítások</t>
  </si>
  <si>
    <t>V. Személyi jellegű ráfordítások</t>
  </si>
  <si>
    <t>VI. Értékcsökkenési leírás</t>
  </si>
  <si>
    <t>VII. Egyéb ráfordítások</t>
  </si>
  <si>
    <t>A.ÜZEMI (ÜZLETI) TEV. EREDMÉNYE</t>
  </si>
  <si>
    <t>VIII.Pénzügyi műveletek bevételei</t>
  </si>
  <si>
    <t>IX.Pénzügyi műveletek ráfordításai</t>
  </si>
  <si>
    <t xml:space="preserve">   ebből: visszaírt értékvesztés</t>
  </si>
  <si>
    <t xml:space="preserve">   ebből: értékvesztés</t>
  </si>
  <si>
    <t>Saját termelésű készletek állományváltozása ±</t>
  </si>
  <si>
    <t>Saját előállítású eszközök aktivált értéke</t>
  </si>
  <si>
    <t>2016.dec.31.</t>
  </si>
  <si>
    <t>C. ADÓZÁS ELŐTTI EREDMÉNY</t>
  </si>
  <si>
    <t>D. ADÓZOTT EREDMÉNY</t>
  </si>
  <si>
    <t>VII. ADÓZOTT EREDMÉNY</t>
  </si>
  <si>
    <t>Kísérleti fejlesztés aktivált értéke</t>
  </si>
  <si>
    <t>Imm. javak értékhelyesbítése</t>
  </si>
  <si>
    <t>Tenyészállatok</t>
  </si>
  <si>
    <t>Tartós jelentős tulajdoni részesedés</t>
  </si>
  <si>
    <t>Tartósan adott kölcsön jelentős tulajdoni részesedési viszonyban álló vállalkozásban</t>
  </si>
  <si>
    <t xml:space="preserve">Befektetett pénzügyi eszk. értékelési kül. </t>
  </si>
  <si>
    <t>Köv. jelentős tul. rész. visz. lévő váll. szemben</t>
  </si>
  <si>
    <t>Követelések értékelési különbözete</t>
  </si>
  <si>
    <t xml:space="preserve">Származékos ügyletek poz. ért. kül. </t>
  </si>
  <si>
    <t>Jelentős tulajdoni részesedés</t>
  </si>
  <si>
    <t>Egyéb részesedés</t>
  </si>
  <si>
    <t>Értékpapírok értékelési különbözete</t>
  </si>
  <si>
    <t>Tartós köt. jelentős tul. rész. visz. lévő váll. szemben</t>
  </si>
  <si>
    <t>Rövid lej. köt. jelentős tul. visz. lévő váll. szemben</t>
  </si>
  <si>
    <t>Kötelezettségek értékelési különbözete</t>
  </si>
  <si>
    <t>Származékos ügyletek negatív értékelési különbözete</t>
  </si>
  <si>
    <t>2017.dec.31.</t>
  </si>
  <si>
    <t>Az éves beszámoló kiegészítő melléklete 2017.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</si>
</sst>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%"/>
    <numFmt numFmtId="165" formatCode="0.000000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</font>
    <font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14"/>
      <name val="Times New Roman CE"/>
      <family val="1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</cellStyleXfs>
  <cellXfs count="92">
    <xf numFmtId="0" fontId="0" fillId="0" borderId="0" xfId="0"/>
    <xf numFmtId="164" fontId="4" fillId="0" borderId="1" xfId="4" applyNumberFormat="1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0" xfId="4" applyNumberFormat="1" applyFont="1" applyFill="1" applyBorder="1"/>
    <xf numFmtId="164" fontId="5" fillId="0" borderId="0" xfId="4" applyNumberFormat="1" applyFont="1" applyBorder="1"/>
    <xf numFmtId="10" fontId="4" fillId="0" borderId="2" xfId="4" applyNumberFormat="1" applyFont="1" applyBorder="1" applyAlignment="1">
      <alignment horizontal="center" vertical="center"/>
    </xf>
    <xf numFmtId="3" fontId="4" fillId="0" borderId="1" xfId="1" applyNumberFormat="1" applyFont="1" applyBorder="1"/>
    <xf numFmtId="164" fontId="4" fillId="0" borderId="1" xfId="4" applyNumberFormat="1" applyFont="1" applyBorder="1" applyAlignment="1">
      <alignment horizontal="center"/>
    </xf>
    <xf numFmtId="164" fontId="4" fillId="0" borderId="1" xfId="4" applyNumberFormat="1" applyFont="1" applyBorder="1"/>
    <xf numFmtId="3" fontId="4" fillId="0" borderId="0" xfId="1" applyNumberFormat="1" applyFont="1"/>
    <xf numFmtId="164" fontId="5" fillId="0" borderId="0" xfId="4" applyNumberFormat="1" applyFont="1" applyAlignment="1">
      <alignment horizontal="center"/>
    </xf>
    <xf numFmtId="164" fontId="4" fillId="0" borderId="0" xfId="4" applyNumberFormat="1" applyFont="1"/>
    <xf numFmtId="3" fontId="5" fillId="0" borderId="0" xfId="1" applyNumberFormat="1" applyFont="1" applyFill="1"/>
    <xf numFmtId="164" fontId="5" fillId="0" borderId="0" xfId="4" applyNumberFormat="1" applyFont="1" applyFill="1"/>
    <xf numFmtId="164" fontId="5" fillId="0" borderId="0" xfId="4" applyNumberFormat="1" applyFont="1"/>
    <xf numFmtId="3" fontId="5" fillId="0" borderId="0" xfId="1" applyNumberFormat="1" applyFont="1"/>
    <xf numFmtId="3" fontId="5" fillId="0" borderId="0" xfId="1" applyNumberFormat="1" applyFont="1" applyFill="1" applyBorder="1"/>
    <xf numFmtId="3" fontId="5" fillId="0" borderId="0" xfId="1" applyNumberFormat="1" applyFont="1" applyBorder="1"/>
    <xf numFmtId="3" fontId="4" fillId="0" borderId="2" xfId="1" applyNumberFormat="1" applyFont="1" applyBorder="1"/>
    <xf numFmtId="164" fontId="4" fillId="0" borderId="2" xfId="4" applyNumberFormat="1" applyFont="1" applyBorder="1"/>
    <xf numFmtId="3" fontId="4" fillId="0" borderId="0" xfId="1" applyNumberFormat="1" applyFont="1" applyFill="1"/>
    <xf numFmtId="164" fontId="4" fillId="0" borderId="0" xfId="4" applyNumberFormat="1" applyFont="1" applyFill="1"/>
    <xf numFmtId="3" fontId="5" fillId="0" borderId="0" xfId="1" applyNumberFormat="1" applyFont="1" applyAlignment="1">
      <alignment horizontal="right"/>
    </xf>
    <xf numFmtId="164" fontId="5" fillId="0" borderId="0" xfId="4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164" fontId="4" fillId="0" borderId="0" xfId="4" applyNumberFormat="1" applyFont="1" applyAlignment="1">
      <alignment horizontal="right"/>
    </xf>
    <xf numFmtId="3" fontId="5" fillId="0" borderId="0" xfId="1" applyNumberFormat="1" applyFont="1" applyFill="1" applyAlignment="1">
      <alignment horizontal="right"/>
    </xf>
    <xf numFmtId="164" fontId="5" fillId="0" borderId="0" xfId="4" applyNumberFormat="1" applyFont="1" applyFill="1" applyAlignment="1">
      <alignment horizontal="right"/>
    </xf>
    <xf numFmtId="3" fontId="4" fillId="0" borderId="1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5" fillId="0" borderId="0" xfId="4" applyNumberFormat="1" applyFont="1" applyAlignment="1">
      <alignment horizontal="right"/>
    </xf>
    <xf numFmtId="0" fontId="5" fillId="0" borderId="0" xfId="2" applyFont="1"/>
    <xf numFmtId="3" fontId="5" fillId="0" borderId="0" xfId="2" applyNumberFormat="1" applyFont="1"/>
    <xf numFmtId="10" fontId="5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0" fontId="4" fillId="0" borderId="0" xfId="2" applyFont="1" applyBorder="1"/>
    <xf numFmtId="0" fontId="4" fillId="0" borderId="2" xfId="2" applyFont="1" applyBorder="1" applyAlignment="1">
      <alignment vertical="center"/>
    </xf>
    <xf numFmtId="3" fontId="4" fillId="0" borderId="2" xfId="2" applyNumberFormat="1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0" xfId="2" applyFont="1"/>
    <xf numFmtId="164" fontId="5" fillId="0" borderId="0" xfId="2" applyNumberFormat="1" applyFont="1" applyAlignment="1">
      <alignment horizontal="center"/>
    </xf>
    <xf numFmtId="0" fontId="4" fillId="0" borderId="2" xfId="2" applyFont="1" applyBorder="1"/>
    <xf numFmtId="3" fontId="5" fillId="0" borderId="0" xfId="2" applyNumberFormat="1" applyFont="1" applyAlignment="1">
      <alignment horizontal="right"/>
    </xf>
    <xf numFmtId="3" fontId="4" fillId="0" borderId="0" xfId="2" applyNumberFormat="1" applyFont="1"/>
    <xf numFmtId="3" fontId="4" fillId="0" borderId="4" xfId="2" applyNumberFormat="1" applyFont="1" applyBorder="1"/>
    <xf numFmtId="0" fontId="5" fillId="0" borderId="0" xfId="2" applyFont="1" applyFill="1"/>
    <xf numFmtId="14" fontId="5" fillId="0" borderId="0" xfId="2" applyNumberFormat="1" applyFont="1" applyAlignment="1">
      <alignment horizontal="left"/>
    </xf>
    <xf numFmtId="0" fontId="3" fillId="0" borderId="0" xfId="2" applyFont="1"/>
    <xf numFmtId="10" fontId="5" fillId="0" borderId="0" xfId="2" applyNumberFormat="1" applyFont="1" applyAlignment="1">
      <alignment horizontal="right"/>
    </xf>
    <xf numFmtId="10" fontId="8" fillId="0" borderId="0" xfId="2" applyNumberFormat="1" applyFont="1" applyAlignment="1">
      <alignment horizontal="center"/>
    </xf>
    <xf numFmtId="3" fontId="4" fillId="0" borderId="0" xfId="2" applyNumberFormat="1" applyFont="1" applyBorder="1"/>
    <xf numFmtId="164" fontId="4" fillId="0" borderId="2" xfId="4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left" indent="2"/>
    </xf>
    <xf numFmtId="164" fontId="5" fillId="0" borderId="0" xfId="4" applyNumberFormat="1" applyFont="1" applyAlignment="1">
      <alignment horizontal="left" indent="2"/>
    </xf>
    <xf numFmtId="3" fontId="7" fillId="0" borderId="0" xfId="1" applyNumberFormat="1" applyFont="1" applyAlignment="1">
      <alignment horizontal="right"/>
    </xf>
    <xf numFmtId="164" fontId="4" fillId="0" borderId="0" xfId="4" applyNumberFormat="1" applyFont="1" applyFill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164" fontId="4" fillId="0" borderId="1" xfId="4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3" fontId="5" fillId="0" borderId="0" xfId="2" applyNumberFormat="1" applyFont="1" applyFill="1" applyAlignment="1">
      <alignment horizontal="right"/>
    </xf>
    <xf numFmtId="9" fontId="5" fillId="0" borderId="0" xfId="4" applyFont="1" applyFill="1"/>
    <xf numFmtId="0" fontId="5" fillId="0" borderId="0" xfId="2" applyFont="1" applyAlignment="1">
      <alignment wrapText="1"/>
    </xf>
    <xf numFmtId="164" fontId="5" fillId="0" borderId="0" xfId="4" applyNumberFormat="1" applyFont="1" applyFill="1" applyAlignment="1">
      <alignment horizontal="center"/>
    </xf>
    <xf numFmtId="164" fontId="5" fillId="0" borderId="0" xfId="4" applyNumberFormat="1" applyFont="1" applyFill="1" applyAlignment="1">
      <alignment horizontal="left" indent="2"/>
    </xf>
    <xf numFmtId="0" fontId="4" fillId="0" borderId="1" xfId="2" applyFont="1" applyFill="1" applyBorder="1"/>
    <xf numFmtId="3" fontId="4" fillId="0" borderId="1" xfId="1" applyNumberFormat="1" applyFont="1" applyFill="1" applyBorder="1"/>
    <xf numFmtId="164" fontId="4" fillId="0" borderId="1" xfId="4" applyNumberFormat="1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left" indent="2"/>
    </xf>
    <xf numFmtId="0" fontId="4" fillId="0" borderId="0" xfId="2" applyFont="1" applyFill="1"/>
    <xf numFmtId="0" fontId="5" fillId="0" borderId="0" xfId="2" applyFont="1" applyFill="1" applyBorder="1"/>
    <xf numFmtId="164" fontId="5" fillId="0" borderId="0" xfId="4" applyNumberFormat="1" applyFont="1" applyFill="1" applyBorder="1" applyAlignment="1">
      <alignment horizontal="center"/>
    </xf>
    <xf numFmtId="164" fontId="5" fillId="0" borderId="0" xfId="4" applyNumberFormat="1" applyFont="1" applyFill="1" applyBorder="1" applyAlignment="1">
      <alignment horizontal="left" indent="2"/>
    </xf>
    <xf numFmtId="0" fontId="4" fillId="0" borderId="2" xfId="2" applyFont="1" applyFill="1" applyBorder="1"/>
    <xf numFmtId="3" fontId="4" fillId="0" borderId="2" xfId="1" applyNumberFormat="1" applyFont="1" applyFill="1" applyBorder="1"/>
    <xf numFmtId="164" fontId="4" fillId="0" borderId="2" xfId="4" applyNumberFormat="1" applyFont="1" applyFill="1" applyBorder="1" applyAlignment="1">
      <alignment horizontal="center"/>
    </xf>
    <xf numFmtId="164" fontId="4" fillId="0" borderId="2" xfId="4" applyNumberFormat="1" applyFont="1" applyFill="1" applyBorder="1" applyAlignment="1">
      <alignment horizontal="left" indent="2"/>
    </xf>
    <xf numFmtId="10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left" indent="2"/>
    </xf>
    <xf numFmtId="164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right"/>
    </xf>
    <xf numFmtId="10" fontId="5" fillId="0" borderId="0" xfId="4" applyNumberFormat="1" applyFont="1" applyFill="1" applyAlignment="1">
      <alignment horizontal="center"/>
    </xf>
    <xf numFmtId="0" fontId="4" fillId="0" borderId="2" xfId="2" applyFont="1" applyFill="1" applyBorder="1" applyAlignment="1">
      <alignment vertical="center"/>
    </xf>
    <xf numFmtId="3" fontId="4" fillId="0" borderId="2" xfId="2" applyNumberFormat="1" applyFont="1" applyFill="1" applyBorder="1" applyAlignment="1">
      <alignment horizontal="center" vertical="center" wrapText="1"/>
    </xf>
    <xf numFmtId="10" fontId="4" fillId="0" borderId="2" xfId="4" applyNumberFormat="1" applyFont="1" applyFill="1" applyBorder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164" fontId="4" fillId="0" borderId="1" xfId="4" applyNumberFormat="1" applyFont="1" applyFill="1" applyBorder="1"/>
    <xf numFmtId="164" fontId="4" fillId="0" borderId="0" xfId="4" applyNumberFormat="1" applyFont="1" applyFill="1" applyAlignment="1">
      <alignment horizontal="center"/>
    </xf>
    <xf numFmtId="164" fontId="5" fillId="0" borderId="3" xfId="4" applyNumberFormat="1" applyFont="1" applyFill="1" applyBorder="1" applyAlignment="1">
      <alignment horizontal="center"/>
    </xf>
    <xf numFmtId="164" fontId="4" fillId="0" borderId="2" xfId="4" applyNumberFormat="1" applyFont="1" applyFill="1" applyBorder="1"/>
    <xf numFmtId="165" fontId="5" fillId="0" borderId="0" xfId="2" applyNumberFormat="1" applyFont="1"/>
  </cellXfs>
  <cellStyles count="6">
    <cellStyle name="Ezres" xfId="1" builtinId="3"/>
    <cellStyle name="Normál" xfId="0" builtinId="0"/>
    <cellStyle name="Normál 2" xfId="5"/>
    <cellStyle name="Normál_Kiegeszito_melleklet_2010ev_mellekletei" xfId="2"/>
    <cellStyle name="Normal_SHEET" xfId="3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  <sheetData sheetId="15">
        <row r="5">
          <cell r="A5" t="str">
            <v>MEGNEVEZÉS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zoomScaleNormal="100" workbookViewId="0">
      <selection activeCell="N12" sqref="N12"/>
    </sheetView>
  </sheetViews>
  <sheetFormatPr defaultColWidth="8" defaultRowHeight="15.75" x14ac:dyDescent="0.25"/>
  <cols>
    <col min="1" max="1" width="44.28515625" style="32" customWidth="1"/>
    <col min="2" max="2" width="13.28515625" style="34" bestFit="1" customWidth="1"/>
    <col min="3" max="3" width="17.7109375" style="34" bestFit="1" customWidth="1"/>
    <col min="4" max="4" width="13.28515625" style="34" bestFit="1" customWidth="1"/>
    <col min="5" max="5" width="18" style="53" customWidth="1"/>
    <col min="6" max="6" width="15" style="34" customWidth="1"/>
    <col min="7" max="7" width="10.140625" style="32" customWidth="1"/>
    <col min="8" max="8" width="8" style="32" customWidth="1"/>
    <col min="9" max="9" width="10.42578125" style="32" bestFit="1" customWidth="1"/>
    <col min="10" max="10" width="9.85546875" style="32" bestFit="1" customWidth="1"/>
    <col min="11" max="16384" width="8" style="32"/>
  </cols>
  <sheetData>
    <row r="1" spans="1:7" x14ac:dyDescent="0.25">
      <c r="A1" s="32" t="s">
        <v>66</v>
      </c>
      <c r="G1" s="35" t="s">
        <v>170</v>
      </c>
    </row>
    <row r="2" spans="1:7" x14ac:dyDescent="0.25">
      <c r="G2" s="35" t="s">
        <v>43</v>
      </c>
    </row>
    <row r="4" spans="1:7" x14ac:dyDescent="0.25">
      <c r="A4" s="36" t="s">
        <v>67</v>
      </c>
    </row>
    <row r="5" spans="1:7" x14ac:dyDescent="0.25">
      <c r="A5" s="36"/>
    </row>
    <row r="6" spans="1:7" ht="16.5" thickBot="1" x14ac:dyDescent="0.3">
      <c r="G6" s="35" t="s">
        <v>68</v>
      </c>
    </row>
    <row r="7" spans="1:7" ht="16.5" thickBot="1" x14ac:dyDescent="0.3">
      <c r="A7" s="37" t="s">
        <v>69</v>
      </c>
      <c r="B7" s="38" t="s">
        <v>149</v>
      </c>
      <c r="C7" s="5" t="s">
        <v>39</v>
      </c>
      <c r="D7" s="38" t="s">
        <v>169</v>
      </c>
      <c r="E7" s="52" t="s">
        <v>39</v>
      </c>
      <c r="F7" s="5" t="s">
        <v>40</v>
      </c>
      <c r="G7" s="5" t="s">
        <v>41</v>
      </c>
    </row>
    <row r="8" spans="1:7" x14ac:dyDescent="0.25">
      <c r="B8" s="33"/>
      <c r="C8" s="33"/>
      <c r="D8" s="33"/>
      <c r="F8" s="33"/>
    </row>
    <row r="9" spans="1:7" x14ac:dyDescent="0.25">
      <c r="B9" s="33"/>
      <c r="C9" s="33"/>
      <c r="D9" s="33"/>
      <c r="F9" s="33"/>
    </row>
    <row r="10" spans="1:7" x14ac:dyDescent="0.25">
      <c r="A10" s="39" t="s">
        <v>70</v>
      </c>
      <c r="B10" s="6">
        <v>2391978</v>
      </c>
      <c r="C10" s="7">
        <f>B10/$B$72</f>
        <v>0.38400000000000001</v>
      </c>
      <c r="D10" s="6">
        <f>+D11+D19+D27</f>
        <v>2187398</v>
      </c>
      <c r="E10" s="7">
        <v>0.35599999999999998</v>
      </c>
      <c r="F10" s="6">
        <f>D10-B10</f>
        <v>-204580</v>
      </c>
      <c r="G10" s="8">
        <f>D10/B10</f>
        <v>0.91400000000000003</v>
      </c>
    </row>
    <row r="11" spans="1:7" x14ac:dyDescent="0.25">
      <c r="A11" s="40" t="s">
        <v>71</v>
      </c>
      <c r="B11" s="9">
        <v>359342</v>
      </c>
      <c r="C11" s="10">
        <f>B11/$B$10</f>
        <v>0.15</v>
      </c>
      <c r="D11" s="9">
        <f>SUM(D12:D18)</f>
        <v>297722</v>
      </c>
      <c r="E11" s="54">
        <f>D11/$D$10</f>
        <v>0.13600000000000001</v>
      </c>
      <c r="F11" s="9">
        <f>D11-B11</f>
        <v>-61620</v>
      </c>
      <c r="G11" s="11">
        <f>D11/B11</f>
        <v>0.82899999999999996</v>
      </c>
    </row>
    <row r="12" spans="1:7" x14ac:dyDescent="0.25">
      <c r="A12" s="32" t="s">
        <v>0</v>
      </c>
      <c r="B12" s="12"/>
      <c r="C12" s="10"/>
      <c r="D12" s="12"/>
      <c r="E12" s="54"/>
      <c r="F12" s="12"/>
      <c r="G12" s="13"/>
    </row>
    <row r="13" spans="1:7" x14ac:dyDescent="0.25">
      <c r="A13" s="32" t="s">
        <v>153</v>
      </c>
      <c r="B13" s="12"/>
      <c r="C13" s="10"/>
      <c r="D13" s="12"/>
      <c r="E13" s="54"/>
      <c r="F13" s="12"/>
      <c r="G13" s="13"/>
    </row>
    <row r="14" spans="1:7" x14ac:dyDescent="0.25">
      <c r="A14" s="32" t="s">
        <v>1</v>
      </c>
      <c r="B14" s="12">
        <v>359342</v>
      </c>
      <c r="C14" s="10"/>
      <c r="D14" s="12">
        <v>295238</v>
      </c>
      <c r="E14" s="54"/>
      <c r="F14" s="12">
        <f>D14-B14</f>
        <v>-64104</v>
      </c>
      <c r="G14" s="13">
        <f>D14/B14</f>
        <v>0.82199999999999995</v>
      </c>
    </row>
    <row r="15" spans="1:7" x14ac:dyDescent="0.25">
      <c r="A15" s="32" t="s">
        <v>72</v>
      </c>
      <c r="B15" s="12"/>
      <c r="C15" s="10"/>
      <c r="D15" s="12">
        <v>2484</v>
      </c>
      <c r="E15" s="54"/>
      <c r="F15" s="12"/>
      <c r="G15" s="13"/>
    </row>
    <row r="16" spans="1:7" x14ac:dyDescent="0.25">
      <c r="A16" s="32" t="s">
        <v>2</v>
      </c>
      <c r="B16" s="33"/>
      <c r="C16" s="41"/>
      <c r="D16" s="33"/>
      <c r="F16" s="33"/>
      <c r="G16" s="14"/>
    </row>
    <row r="17" spans="1:9" x14ac:dyDescent="0.25">
      <c r="A17" s="32" t="s">
        <v>73</v>
      </c>
      <c r="B17" s="33"/>
      <c r="C17" s="41"/>
      <c r="D17" s="33"/>
      <c r="F17" s="33"/>
      <c r="G17" s="14"/>
    </row>
    <row r="18" spans="1:9" x14ac:dyDescent="0.25">
      <c r="A18" s="32" t="s">
        <v>154</v>
      </c>
      <c r="B18" s="33"/>
      <c r="C18" s="41"/>
      <c r="D18" s="33"/>
      <c r="F18" s="33"/>
      <c r="G18" s="14"/>
      <c r="I18" s="33"/>
    </row>
    <row r="19" spans="1:9" x14ac:dyDescent="0.25">
      <c r="A19" s="40" t="s">
        <v>74</v>
      </c>
      <c r="B19" s="9">
        <v>2026125</v>
      </c>
      <c r="C19" s="10">
        <f>B19/$B$10</f>
        <v>0.84699999999999998</v>
      </c>
      <c r="D19" s="9">
        <f>SUM(D20:D26)</f>
        <v>1883811</v>
      </c>
      <c r="E19" s="54">
        <f>D19/$D$10</f>
        <v>0.86099999999999999</v>
      </c>
      <c r="F19" s="9">
        <f t="shared" ref="F19:F24" si="0">D19-B19</f>
        <v>-142314</v>
      </c>
      <c r="G19" s="11">
        <f t="shared" ref="G19:G24" si="1">D19/B19</f>
        <v>0.93</v>
      </c>
      <c r="I19" s="33"/>
    </row>
    <row r="20" spans="1:9" x14ac:dyDescent="0.25">
      <c r="A20" s="32" t="s">
        <v>75</v>
      </c>
      <c r="B20" s="12">
        <v>840245</v>
      </c>
      <c r="C20" s="10"/>
      <c r="D20" s="12">
        <v>824326</v>
      </c>
      <c r="E20" s="54"/>
      <c r="F20" s="15">
        <f t="shared" si="0"/>
        <v>-15919</v>
      </c>
      <c r="G20" s="14">
        <f t="shared" si="1"/>
        <v>0.98099999999999998</v>
      </c>
      <c r="I20" s="33"/>
    </row>
    <row r="21" spans="1:9" x14ac:dyDescent="0.25">
      <c r="A21" s="32" t="s">
        <v>3</v>
      </c>
      <c r="B21" s="12">
        <v>881586</v>
      </c>
      <c r="C21" s="10"/>
      <c r="D21" s="12">
        <v>994713</v>
      </c>
      <c r="E21" s="54"/>
      <c r="F21" s="15">
        <f t="shared" si="0"/>
        <v>113127</v>
      </c>
      <c r="G21" s="14">
        <f t="shared" si="1"/>
        <v>1.1279999999999999</v>
      </c>
      <c r="I21" s="33"/>
    </row>
    <row r="22" spans="1:9" ht="15.75" customHeight="1" x14ac:dyDescent="0.25">
      <c r="A22" s="32" t="s">
        <v>64</v>
      </c>
      <c r="B22" s="12">
        <v>52758</v>
      </c>
      <c r="C22" s="10"/>
      <c r="D22" s="12">
        <v>49761</v>
      </c>
      <c r="E22" s="54"/>
      <c r="F22" s="15">
        <f t="shared" si="0"/>
        <v>-2997</v>
      </c>
      <c r="G22" s="14">
        <f t="shared" si="1"/>
        <v>0.94299999999999995</v>
      </c>
      <c r="I22" s="33"/>
    </row>
    <row r="23" spans="1:9" x14ac:dyDescent="0.25">
      <c r="A23" s="32" t="s">
        <v>155</v>
      </c>
      <c r="B23" s="12"/>
      <c r="C23" s="10"/>
      <c r="D23" s="12"/>
      <c r="E23" s="54"/>
      <c r="F23" s="15"/>
      <c r="G23" s="14"/>
    </row>
    <row r="24" spans="1:9" ht="15.75" customHeight="1" x14ac:dyDescent="0.25">
      <c r="A24" s="32" t="s">
        <v>76</v>
      </c>
      <c r="B24" s="12">
        <v>251536</v>
      </c>
      <c r="C24" s="10"/>
      <c r="D24" s="12">
        <v>15011</v>
      </c>
      <c r="E24" s="54"/>
      <c r="F24" s="15">
        <f t="shared" si="0"/>
        <v>-236525</v>
      </c>
      <c r="G24" s="14">
        <f t="shared" si="1"/>
        <v>0.06</v>
      </c>
    </row>
    <row r="25" spans="1:9" x14ac:dyDescent="0.25">
      <c r="A25" s="32" t="s">
        <v>4</v>
      </c>
      <c r="B25" s="12"/>
      <c r="C25" s="10"/>
      <c r="D25" s="12"/>
      <c r="E25" s="54"/>
      <c r="F25" s="15"/>
      <c r="G25" s="14"/>
    </row>
    <row r="26" spans="1:9" x14ac:dyDescent="0.25">
      <c r="A26" s="32" t="s">
        <v>5</v>
      </c>
      <c r="B26" s="12"/>
      <c r="C26" s="10"/>
      <c r="D26" s="12"/>
      <c r="E26" s="54"/>
      <c r="F26" s="15"/>
      <c r="G26" s="14"/>
    </row>
    <row r="27" spans="1:9" x14ac:dyDescent="0.25">
      <c r="A27" s="40" t="s">
        <v>77</v>
      </c>
      <c r="B27" s="9">
        <v>6511</v>
      </c>
      <c r="C27" s="10">
        <f>B27/$B$10</f>
        <v>3.0000000000000001E-3</v>
      </c>
      <c r="D27" s="9">
        <f>SUM(D28:D38)</f>
        <v>5865</v>
      </c>
      <c r="E27" s="54">
        <f>D27/$D$10</f>
        <v>3.0000000000000001E-3</v>
      </c>
      <c r="F27" s="9">
        <f>D27-B27</f>
        <v>-646</v>
      </c>
      <c r="G27" s="11">
        <f>D27/B27</f>
        <v>0.90100000000000002</v>
      </c>
    </row>
    <row r="28" spans="1:9" x14ac:dyDescent="0.25">
      <c r="A28" s="32" t="s">
        <v>6</v>
      </c>
      <c r="B28" s="15"/>
      <c r="C28" s="10"/>
      <c r="D28" s="15"/>
      <c r="E28" s="54"/>
      <c r="F28" s="15"/>
      <c r="G28" s="14"/>
    </row>
    <row r="29" spans="1:9" ht="15.75" customHeight="1" x14ac:dyDescent="0.25">
      <c r="A29" s="32" t="s">
        <v>78</v>
      </c>
      <c r="B29" s="15"/>
      <c r="C29" s="10"/>
      <c r="D29" s="15"/>
      <c r="E29" s="54"/>
      <c r="F29" s="15"/>
      <c r="G29" s="14"/>
    </row>
    <row r="30" spans="1:9" x14ac:dyDescent="0.25">
      <c r="A30" s="32" t="s">
        <v>156</v>
      </c>
      <c r="B30" s="15"/>
      <c r="C30" s="10"/>
      <c r="D30" s="15"/>
      <c r="E30" s="54"/>
      <c r="F30" s="15"/>
      <c r="G30" s="14"/>
    </row>
    <row r="31" spans="1:9" ht="31.5" x14ac:dyDescent="0.25">
      <c r="A31" s="63" t="s">
        <v>157</v>
      </c>
      <c r="B31" s="15"/>
      <c r="C31" s="10"/>
      <c r="D31" s="15"/>
      <c r="E31" s="54"/>
      <c r="F31" s="15"/>
      <c r="G31" s="14"/>
    </row>
    <row r="32" spans="1:9" x14ac:dyDescent="0.25">
      <c r="A32" s="32" t="s">
        <v>7</v>
      </c>
      <c r="B32" s="15"/>
      <c r="C32" s="10"/>
      <c r="D32" s="15"/>
      <c r="E32" s="54"/>
      <c r="F32" s="15"/>
      <c r="G32" s="14"/>
    </row>
    <row r="33" spans="1:7" ht="15.75" customHeight="1" x14ac:dyDescent="0.25">
      <c r="A33" s="32" t="s">
        <v>79</v>
      </c>
      <c r="B33" s="15"/>
      <c r="C33" s="10"/>
      <c r="D33" s="15"/>
      <c r="E33" s="54"/>
      <c r="F33" s="15"/>
      <c r="G33" s="14"/>
    </row>
    <row r="34" spans="1:7" x14ac:dyDescent="0.25">
      <c r="A34" s="46" t="s">
        <v>8</v>
      </c>
      <c r="B34" s="12">
        <v>6511</v>
      </c>
      <c r="C34" s="64"/>
      <c r="D34" s="12">
        <v>5865</v>
      </c>
      <c r="E34" s="65"/>
      <c r="F34" s="15">
        <f>D34-B34</f>
        <v>-646</v>
      </c>
      <c r="G34" s="14">
        <f>D34/B34</f>
        <v>0.90100000000000002</v>
      </c>
    </row>
    <row r="35" spans="1:7" ht="15.75" customHeight="1" x14ac:dyDescent="0.25">
      <c r="A35" s="46" t="s">
        <v>9</v>
      </c>
      <c r="B35" s="12"/>
      <c r="C35" s="64"/>
      <c r="D35" s="12"/>
      <c r="E35" s="65"/>
      <c r="F35" s="15"/>
      <c r="G35" s="14"/>
    </row>
    <row r="36" spans="1:7" x14ac:dyDescent="0.25">
      <c r="A36" s="46" t="s">
        <v>65</v>
      </c>
      <c r="B36" s="12"/>
      <c r="C36" s="64"/>
      <c r="D36" s="12"/>
      <c r="E36" s="65"/>
      <c r="F36" s="15"/>
      <c r="G36" s="14"/>
    </row>
    <row r="37" spans="1:7" x14ac:dyDescent="0.25">
      <c r="A37" s="46" t="s">
        <v>158</v>
      </c>
      <c r="B37" s="12"/>
      <c r="C37" s="64"/>
      <c r="D37" s="12"/>
      <c r="E37" s="65"/>
      <c r="F37" s="15"/>
      <c r="G37" s="14"/>
    </row>
    <row r="38" spans="1:7" ht="15.75" customHeight="1" x14ac:dyDescent="0.25">
      <c r="A38" s="46"/>
      <c r="B38" s="12"/>
      <c r="C38" s="64"/>
      <c r="D38" s="12"/>
      <c r="E38" s="65"/>
      <c r="F38" s="15"/>
      <c r="G38" s="14"/>
    </row>
    <row r="39" spans="1:7" ht="16.5" customHeight="1" x14ac:dyDescent="0.25">
      <c r="A39" s="66" t="s">
        <v>80</v>
      </c>
      <c r="B39" s="67">
        <v>3469758</v>
      </c>
      <c r="C39" s="68">
        <f>B39/$B$72</f>
        <v>0.55700000000000005</v>
      </c>
      <c r="D39" s="67">
        <f>+D40+D47+D56+D63</f>
        <v>3581064</v>
      </c>
      <c r="E39" s="69">
        <f>D39/$D$72</f>
        <v>0.58399999999999996</v>
      </c>
      <c r="F39" s="6">
        <f>D39-B39</f>
        <v>111306</v>
      </c>
      <c r="G39" s="8">
        <f>D39/B39</f>
        <v>1.032</v>
      </c>
    </row>
    <row r="40" spans="1:7" x14ac:dyDescent="0.25">
      <c r="A40" s="70" t="s">
        <v>81</v>
      </c>
      <c r="B40" s="20">
        <v>145332</v>
      </c>
      <c r="C40" s="64">
        <f>B40/$B$39</f>
        <v>4.2000000000000003E-2</v>
      </c>
      <c r="D40" s="20">
        <f>SUM(D41:D46)</f>
        <v>144543</v>
      </c>
      <c r="E40" s="65">
        <f>D40/$D$39</f>
        <v>0.04</v>
      </c>
      <c r="F40" s="9">
        <f>D40-B40</f>
        <v>-789</v>
      </c>
      <c r="G40" s="11">
        <f>D40/B40</f>
        <v>0.995</v>
      </c>
    </row>
    <row r="41" spans="1:7" x14ac:dyDescent="0.25">
      <c r="A41" s="46" t="s">
        <v>10</v>
      </c>
      <c r="B41" s="12">
        <v>107280</v>
      </c>
      <c r="C41" s="64"/>
      <c r="D41" s="12">
        <v>90573</v>
      </c>
      <c r="E41" s="65"/>
      <c r="F41" s="15">
        <f>D41-B41</f>
        <v>-16707</v>
      </c>
      <c r="G41" s="14">
        <f>D41/B41</f>
        <v>0.84399999999999997</v>
      </c>
    </row>
    <row r="42" spans="1:7" x14ac:dyDescent="0.25">
      <c r="A42" s="46" t="s">
        <v>11</v>
      </c>
      <c r="B42" s="12">
        <v>37920</v>
      </c>
      <c r="C42" s="64"/>
      <c r="D42" s="12">
        <v>53835</v>
      </c>
      <c r="E42" s="65"/>
      <c r="F42" s="15">
        <f>D42-B42</f>
        <v>15915</v>
      </c>
      <c r="G42" s="14">
        <f>D42/B42</f>
        <v>1.42</v>
      </c>
    </row>
    <row r="43" spans="1:7" x14ac:dyDescent="0.25">
      <c r="A43" s="46" t="s">
        <v>12</v>
      </c>
      <c r="B43" s="12"/>
      <c r="C43" s="64"/>
      <c r="D43" s="12"/>
      <c r="E43" s="65"/>
      <c r="F43" s="15"/>
      <c r="G43" s="14"/>
    </row>
    <row r="44" spans="1:7" x14ac:dyDescent="0.25">
      <c r="A44" s="46" t="s">
        <v>13</v>
      </c>
      <c r="B44" s="12"/>
      <c r="C44" s="64"/>
      <c r="D44" s="12"/>
      <c r="E44" s="65"/>
      <c r="F44" s="15"/>
      <c r="G44" s="14"/>
    </row>
    <row r="45" spans="1:7" x14ac:dyDescent="0.25">
      <c r="A45" s="46" t="s">
        <v>14</v>
      </c>
      <c r="B45" s="12">
        <v>132</v>
      </c>
      <c r="C45" s="64"/>
      <c r="D45" s="12">
        <v>135</v>
      </c>
      <c r="E45" s="65"/>
      <c r="F45" s="15">
        <f>D45-B45</f>
        <v>3</v>
      </c>
      <c r="G45" s="14">
        <f>D45/B45</f>
        <v>1.0229999999999999</v>
      </c>
    </row>
    <row r="46" spans="1:7" x14ac:dyDescent="0.25">
      <c r="A46" s="46" t="s">
        <v>15</v>
      </c>
      <c r="B46" s="12"/>
      <c r="C46" s="64"/>
      <c r="D46" s="12"/>
      <c r="E46" s="65"/>
      <c r="F46" s="15"/>
      <c r="G46" s="14"/>
    </row>
    <row r="47" spans="1:7" x14ac:dyDescent="0.25">
      <c r="A47" s="70" t="s">
        <v>82</v>
      </c>
      <c r="B47" s="20">
        <v>1740429</v>
      </c>
      <c r="C47" s="64">
        <f>B47/$B$39</f>
        <v>0.502</v>
      </c>
      <c r="D47" s="20">
        <f>SUM(D48:D55)</f>
        <v>1575555</v>
      </c>
      <c r="E47" s="65">
        <f>D47/$D$39</f>
        <v>0.44</v>
      </c>
      <c r="F47" s="9">
        <f>D47-B47</f>
        <v>-164874</v>
      </c>
      <c r="G47" s="11">
        <f>D47/B47</f>
        <v>0.90500000000000003</v>
      </c>
    </row>
    <row r="48" spans="1:7" x14ac:dyDescent="0.25">
      <c r="A48" s="46" t="s">
        <v>83</v>
      </c>
      <c r="B48" s="12">
        <v>1570769</v>
      </c>
      <c r="C48" s="64"/>
      <c r="D48" s="12">
        <v>1376065</v>
      </c>
      <c r="E48" s="65"/>
      <c r="F48" s="15">
        <f>D48-B48</f>
        <v>-194704</v>
      </c>
      <c r="G48" s="14">
        <f>D48/B48</f>
        <v>0.876</v>
      </c>
    </row>
    <row r="49" spans="1:10" x14ac:dyDescent="0.25">
      <c r="A49" s="46" t="s">
        <v>16</v>
      </c>
      <c r="B49" s="12"/>
      <c r="C49" s="64"/>
      <c r="D49" s="12"/>
      <c r="E49" s="65"/>
      <c r="F49" s="15"/>
      <c r="G49" s="14"/>
    </row>
    <row r="50" spans="1:10" x14ac:dyDescent="0.25">
      <c r="A50" s="46" t="s">
        <v>159</v>
      </c>
      <c r="B50" s="12"/>
      <c r="C50" s="64"/>
      <c r="D50" s="12"/>
      <c r="E50" s="65"/>
      <c r="F50" s="15"/>
      <c r="G50" s="14"/>
    </row>
    <row r="51" spans="1:10" x14ac:dyDescent="0.25">
      <c r="A51" s="46" t="s">
        <v>84</v>
      </c>
      <c r="B51" s="12"/>
      <c r="C51" s="64"/>
      <c r="D51" s="12"/>
      <c r="E51" s="65"/>
      <c r="F51" s="15"/>
      <c r="G51" s="14"/>
    </row>
    <row r="52" spans="1:10" x14ac:dyDescent="0.25">
      <c r="A52" s="46" t="s">
        <v>17</v>
      </c>
      <c r="B52" s="12"/>
      <c r="C52" s="64"/>
      <c r="D52" s="12"/>
      <c r="E52" s="65"/>
      <c r="F52" s="15"/>
      <c r="G52" s="14"/>
    </row>
    <row r="53" spans="1:10" x14ac:dyDescent="0.25">
      <c r="A53" s="46" t="s">
        <v>18</v>
      </c>
      <c r="B53" s="12">
        <v>169660</v>
      </c>
      <c r="C53" s="64"/>
      <c r="D53" s="12">
        <v>199490</v>
      </c>
      <c r="E53" s="65"/>
      <c r="F53" s="16">
        <f>D53-B53</f>
        <v>29830</v>
      </c>
      <c r="G53" s="3">
        <f>D53/B53</f>
        <v>1.1759999999999999</v>
      </c>
    </row>
    <row r="54" spans="1:10" x14ac:dyDescent="0.25">
      <c r="A54" s="46" t="s">
        <v>160</v>
      </c>
      <c r="B54" s="12"/>
      <c r="C54" s="64"/>
      <c r="D54" s="12"/>
      <c r="E54" s="65"/>
      <c r="F54" s="16"/>
      <c r="G54" s="3"/>
    </row>
    <row r="55" spans="1:10" x14ac:dyDescent="0.25">
      <c r="A55" s="46" t="s">
        <v>161</v>
      </c>
      <c r="B55" s="12"/>
      <c r="C55" s="64"/>
      <c r="D55" s="12"/>
      <c r="E55" s="65"/>
      <c r="F55" s="16"/>
      <c r="G55" s="3"/>
      <c r="J55" s="91"/>
    </row>
    <row r="56" spans="1:10" x14ac:dyDescent="0.25">
      <c r="A56" s="70" t="s">
        <v>85</v>
      </c>
      <c r="B56" s="20">
        <v>0</v>
      </c>
      <c r="C56" s="64">
        <f>B56/$B$39</f>
        <v>0</v>
      </c>
      <c r="D56" s="20">
        <f>SUM(D57:D62)</f>
        <v>0</v>
      </c>
      <c r="E56" s="65">
        <f>D56/$D$39</f>
        <v>0</v>
      </c>
      <c r="F56" s="9"/>
      <c r="G56" s="11"/>
    </row>
    <row r="57" spans="1:10" x14ac:dyDescent="0.25">
      <c r="A57" s="46" t="s">
        <v>86</v>
      </c>
      <c r="B57" s="12"/>
      <c r="C57" s="64"/>
      <c r="D57" s="12"/>
      <c r="E57" s="65"/>
      <c r="F57" s="15"/>
      <c r="G57" s="14"/>
    </row>
    <row r="58" spans="1:10" x14ac:dyDescent="0.25">
      <c r="A58" s="46" t="s">
        <v>162</v>
      </c>
      <c r="B58" s="12"/>
      <c r="C58" s="64"/>
      <c r="D58" s="12"/>
      <c r="E58" s="65"/>
      <c r="F58" s="15"/>
      <c r="G58" s="14"/>
    </row>
    <row r="59" spans="1:10" x14ac:dyDescent="0.25">
      <c r="A59" s="46" t="s">
        <v>163</v>
      </c>
      <c r="B59" s="12"/>
      <c r="C59" s="64"/>
      <c r="D59" s="12"/>
      <c r="E59" s="65"/>
      <c r="F59" s="15"/>
      <c r="G59" s="14"/>
    </row>
    <row r="60" spans="1:10" ht="15.75" customHeight="1" x14ac:dyDescent="0.25">
      <c r="A60" s="46" t="s">
        <v>87</v>
      </c>
      <c r="B60" s="12"/>
      <c r="C60" s="64"/>
      <c r="D60" s="12"/>
      <c r="E60" s="65"/>
      <c r="F60" s="15"/>
      <c r="G60" s="14"/>
    </row>
    <row r="61" spans="1:10" ht="15.75" customHeight="1" x14ac:dyDescent="0.25">
      <c r="A61" s="46" t="s">
        <v>88</v>
      </c>
      <c r="B61" s="12"/>
      <c r="C61" s="64"/>
      <c r="D61" s="12"/>
      <c r="E61" s="65"/>
      <c r="F61" s="15"/>
      <c r="G61" s="14"/>
    </row>
    <row r="62" spans="1:10" ht="15.75" customHeight="1" x14ac:dyDescent="0.25">
      <c r="A62" s="46" t="s">
        <v>164</v>
      </c>
      <c r="B62" s="12"/>
      <c r="C62" s="64"/>
      <c r="D62" s="12"/>
      <c r="E62" s="65"/>
      <c r="F62" s="15"/>
      <c r="G62" s="14"/>
    </row>
    <row r="63" spans="1:10" ht="15.75" customHeight="1" x14ac:dyDescent="0.25">
      <c r="A63" s="70" t="s">
        <v>89</v>
      </c>
      <c r="B63" s="20">
        <v>1583997</v>
      </c>
      <c r="C63" s="64">
        <f>B63/$B$39</f>
        <v>0.45700000000000002</v>
      </c>
      <c r="D63" s="20">
        <f>SUM(D64:D65)</f>
        <v>1860966</v>
      </c>
      <c r="E63" s="65">
        <f>D63/$D$39</f>
        <v>0.52</v>
      </c>
      <c r="F63" s="9">
        <f>D63-B63</f>
        <v>276969</v>
      </c>
      <c r="G63" s="11">
        <f>D63/B63</f>
        <v>1.175</v>
      </c>
    </row>
    <row r="64" spans="1:10" ht="15.75" customHeight="1" x14ac:dyDescent="0.25">
      <c r="A64" s="46" t="s">
        <v>19</v>
      </c>
      <c r="B64" s="12">
        <v>782</v>
      </c>
      <c r="C64" s="64"/>
      <c r="D64" s="12">
        <v>816</v>
      </c>
      <c r="E64" s="65"/>
      <c r="F64" s="15">
        <f>D64-B64</f>
        <v>34</v>
      </c>
      <c r="G64" s="14">
        <f>D64/B64</f>
        <v>1.0429999999999999</v>
      </c>
    </row>
    <row r="65" spans="1:10" ht="15.75" customHeight="1" x14ac:dyDescent="0.25">
      <c r="A65" s="46" t="s">
        <v>20</v>
      </c>
      <c r="B65" s="12">
        <v>1583215</v>
      </c>
      <c r="C65" s="64"/>
      <c r="D65" s="12">
        <v>1860150</v>
      </c>
      <c r="E65" s="65"/>
      <c r="F65" s="15">
        <f>D65-B65</f>
        <v>276935</v>
      </c>
      <c r="G65" s="14">
        <f>D65/B65</f>
        <v>1.175</v>
      </c>
    </row>
    <row r="66" spans="1:10" ht="15.75" customHeight="1" x14ac:dyDescent="0.25">
      <c r="A66" s="46"/>
      <c r="B66" s="12"/>
      <c r="C66" s="64"/>
      <c r="D66" s="12"/>
      <c r="E66" s="65"/>
      <c r="F66" s="15"/>
      <c r="G66" s="14"/>
    </row>
    <row r="67" spans="1:10" x14ac:dyDescent="0.25">
      <c r="A67" s="66" t="s">
        <v>90</v>
      </c>
      <c r="B67" s="67">
        <v>370249</v>
      </c>
      <c r="C67" s="68">
        <f>B67/$B$72</f>
        <v>5.8999999999999997E-2</v>
      </c>
      <c r="D67" s="67">
        <f>SUM(D68:D70)</f>
        <v>366649</v>
      </c>
      <c r="E67" s="69">
        <f>D67/$D$72</f>
        <v>0.06</v>
      </c>
      <c r="F67" s="6">
        <f>D67-B67</f>
        <v>-3600</v>
      </c>
      <c r="G67" s="8">
        <f>D67/B67</f>
        <v>0.99</v>
      </c>
    </row>
    <row r="68" spans="1:10" ht="15.75" customHeight="1" x14ac:dyDescent="0.25">
      <c r="A68" s="71" t="s">
        <v>21</v>
      </c>
      <c r="B68" s="16">
        <v>361108</v>
      </c>
      <c r="C68" s="64"/>
      <c r="D68" s="16">
        <v>354800</v>
      </c>
      <c r="E68" s="65"/>
      <c r="F68" s="17">
        <f>D68-B68</f>
        <v>-6308</v>
      </c>
      <c r="G68" s="4">
        <f>D68/B68</f>
        <v>0.98299999999999998</v>
      </c>
      <c r="J68" s="91"/>
    </row>
    <row r="69" spans="1:10" ht="15.75" customHeight="1" x14ac:dyDescent="0.25">
      <c r="A69" s="71" t="s">
        <v>91</v>
      </c>
      <c r="B69" s="16">
        <v>9141</v>
      </c>
      <c r="C69" s="64"/>
      <c r="D69" s="16">
        <v>11849</v>
      </c>
      <c r="E69" s="65"/>
      <c r="F69" s="17">
        <f>D69-B69</f>
        <v>2708</v>
      </c>
      <c r="G69" s="4">
        <f>D69/B69</f>
        <v>1.296</v>
      </c>
    </row>
    <row r="70" spans="1:10" ht="15.75" customHeight="1" x14ac:dyDescent="0.25">
      <c r="A70" s="71" t="s">
        <v>22</v>
      </c>
      <c r="B70" s="16"/>
      <c r="C70" s="72"/>
      <c r="D70" s="16"/>
      <c r="E70" s="73"/>
      <c r="F70" s="17"/>
      <c r="G70" s="4"/>
    </row>
    <row r="71" spans="1:10" ht="16.5" customHeight="1" thickBot="1" x14ac:dyDescent="0.3">
      <c r="A71" s="46"/>
      <c r="B71" s="12"/>
      <c r="C71" s="64"/>
      <c r="D71" s="12"/>
      <c r="E71" s="65"/>
      <c r="F71" s="15"/>
      <c r="G71" s="14"/>
    </row>
    <row r="72" spans="1:10" ht="16.5" thickBot="1" x14ac:dyDescent="0.3">
      <c r="A72" s="74" t="s">
        <v>92</v>
      </c>
      <c r="B72" s="75">
        <v>6231985</v>
      </c>
      <c r="C72" s="76">
        <f>B72/$B$72</f>
        <v>1</v>
      </c>
      <c r="D72" s="75">
        <f>+D10+D39+D67</f>
        <v>6135111</v>
      </c>
      <c r="E72" s="77">
        <f>D72/$D$72</f>
        <v>1</v>
      </c>
      <c r="F72" s="18">
        <f>D72-B72</f>
        <v>-96874</v>
      </c>
      <c r="G72" s="19">
        <f>D72/B72</f>
        <v>0.98399999999999999</v>
      </c>
    </row>
    <row r="73" spans="1:10" x14ac:dyDescent="0.25">
      <c r="A73" s="46"/>
      <c r="B73" s="78"/>
      <c r="C73" s="78"/>
      <c r="D73" s="78"/>
      <c r="E73" s="79"/>
    </row>
    <row r="74" spans="1:10" x14ac:dyDescent="0.25">
      <c r="A74" s="46"/>
      <c r="B74" s="78"/>
      <c r="C74" s="78"/>
      <c r="D74" s="78"/>
      <c r="E74" s="79"/>
    </row>
    <row r="75" spans="1:10" ht="15.75" customHeight="1" x14ac:dyDescent="0.25">
      <c r="A75" s="46"/>
      <c r="B75" s="78"/>
      <c r="C75" s="78"/>
      <c r="D75" s="78"/>
      <c r="E75" s="79"/>
    </row>
    <row r="76" spans="1:10" x14ac:dyDescent="0.25">
      <c r="A76" s="46"/>
      <c r="B76" s="78"/>
      <c r="C76" s="78"/>
      <c r="D76" s="78"/>
      <c r="E76" s="79"/>
    </row>
    <row r="77" spans="1:10" x14ac:dyDescent="0.25">
      <c r="A77" s="46"/>
      <c r="B77" s="78"/>
      <c r="C77" s="78"/>
      <c r="D77" s="78"/>
      <c r="E77" s="79"/>
    </row>
    <row r="78" spans="1:10" x14ac:dyDescent="0.25">
      <c r="A78" s="46"/>
      <c r="B78" s="78"/>
      <c r="C78" s="78"/>
      <c r="D78" s="78"/>
      <c r="E78" s="79"/>
    </row>
    <row r="79" spans="1:10" x14ac:dyDescent="0.25">
      <c r="A79" s="46"/>
      <c r="B79" s="78"/>
      <c r="C79" s="78"/>
      <c r="D79" s="78"/>
      <c r="E79" s="79"/>
    </row>
    <row r="80" spans="1:10" x14ac:dyDescent="0.25">
      <c r="A80" s="46"/>
      <c r="B80" s="78"/>
      <c r="C80" s="78"/>
      <c r="D80" s="78"/>
      <c r="E80" s="79"/>
    </row>
    <row r="81" spans="1:5" ht="15.75" customHeight="1" x14ac:dyDescent="0.25">
      <c r="A81" s="46"/>
      <c r="B81" s="78"/>
      <c r="C81" s="78"/>
      <c r="D81" s="78"/>
      <c r="E81" s="79"/>
    </row>
    <row r="82" spans="1:5" x14ac:dyDescent="0.25">
      <c r="A82" s="46"/>
      <c r="B82" s="78"/>
      <c r="C82" s="78"/>
      <c r="D82" s="78"/>
      <c r="E82" s="79"/>
    </row>
    <row r="83" spans="1:5" x14ac:dyDescent="0.25">
      <c r="A83" s="46"/>
      <c r="B83" s="78"/>
      <c r="C83" s="78"/>
      <c r="D83" s="78"/>
      <c r="E83" s="79"/>
    </row>
    <row r="84" spans="1:5" x14ac:dyDescent="0.25">
      <c r="A84" s="46"/>
      <c r="B84" s="78"/>
      <c r="C84" s="78"/>
      <c r="D84" s="78"/>
      <c r="E84" s="79"/>
    </row>
    <row r="86" spans="1:5" ht="15.75" customHeight="1" x14ac:dyDescent="0.25"/>
    <row r="88" spans="1:5" ht="15.75" customHeight="1" x14ac:dyDescent="0.25"/>
    <row r="90" spans="1:5" ht="16.5" customHeight="1" x14ac:dyDescent="0.25"/>
  </sheetData>
  <phoneticPr fontId="6" type="noConversion"/>
  <printOptions horizontalCentered="1"/>
  <pageMargins left="0.39370078740157483" right="0.39370078740157483" top="0.59055118110236227" bottom="0.78740157480314965" header="0.39370078740157483" footer="0.39370078740157483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Normal="100" workbookViewId="0">
      <selection activeCell="L33" sqref="L33"/>
    </sheetView>
  </sheetViews>
  <sheetFormatPr defaultColWidth="8" defaultRowHeight="15.75" x14ac:dyDescent="0.25"/>
  <cols>
    <col min="1" max="1" width="50.140625" style="46" customWidth="1"/>
    <col min="2" max="2" width="14.42578125" style="78" bestFit="1" customWidth="1"/>
    <col min="3" max="3" width="18.5703125" style="78" customWidth="1"/>
    <col min="4" max="4" width="14.42578125" style="78" bestFit="1" customWidth="1"/>
    <col min="5" max="5" width="17.140625" style="80" bestFit="1" customWidth="1"/>
    <col min="6" max="6" width="11.140625" style="78" bestFit="1" customWidth="1"/>
    <col min="7" max="7" width="18.5703125" style="82" customWidth="1"/>
    <col min="8" max="9" width="8" style="46" customWidth="1"/>
    <col min="10" max="16384" width="8" style="46"/>
  </cols>
  <sheetData>
    <row r="1" spans="1:7" x14ac:dyDescent="0.25">
      <c r="A1" s="46" t="s">
        <v>66</v>
      </c>
      <c r="G1" s="81" t="s">
        <v>170</v>
      </c>
    </row>
    <row r="2" spans="1:7" x14ac:dyDescent="0.25">
      <c r="G2" s="81" t="s">
        <v>42</v>
      </c>
    </row>
    <row r="3" spans="1:7" ht="15.75" customHeight="1" x14ac:dyDescent="0.25">
      <c r="G3" s="78"/>
    </row>
    <row r="4" spans="1:7" x14ac:dyDescent="0.25">
      <c r="A4" s="70" t="s">
        <v>38</v>
      </c>
    </row>
    <row r="5" spans="1:7" ht="15.75" customHeight="1" x14ac:dyDescent="0.25"/>
    <row r="6" spans="1:7" ht="16.5" customHeight="1" thickBot="1" x14ac:dyDescent="0.3">
      <c r="G6" s="81" t="s">
        <v>68</v>
      </c>
    </row>
    <row r="7" spans="1:7" ht="16.5" thickBot="1" x14ac:dyDescent="0.3">
      <c r="A7" s="83" t="s">
        <v>69</v>
      </c>
      <c r="B7" s="84" t="s">
        <v>149</v>
      </c>
      <c r="C7" s="85" t="s">
        <v>39</v>
      </c>
      <c r="D7" s="84" t="s">
        <v>169</v>
      </c>
      <c r="E7" s="86" t="s">
        <v>39</v>
      </c>
      <c r="F7" s="85" t="s">
        <v>40</v>
      </c>
      <c r="G7" s="85" t="s">
        <v>41</v>
      </c>
    </row>
    <row r="10" spans="1:7" x14ac:dyDescent="0.25">
      <c r="A10" s="66" t="s">
        <v>93</v>
      </c>
      <c r="B10" s="67">
        <v>3133464</v>
      </c>
      <c r="C10" s="68">
        <f>B10/$B$53</f>
        <v>0.503</v>
      </c>
      <c r="D10" s="67">
        <f>SUM(D11:D17)</f>
        <v>3167423</v>
      </c>
      <c r="E10" s="68">
        <f>D10/$D$53</f>
        <v>0.51600000000000001</v>
      </c>
      <c r="F10" s="67">
        <f>D10-B10</f>
        <v>33959</v>
      </c>
      <c r="G10" s="87">
        <f>D10/B10</f>
        <v>1.0109999999999999</v>
      </c>
    </row>
    <row r="11" spans="1:7" x14ac:dyDescent="0.25">
      <c r="A11" s="70" t="s">
        <v>94</v>
      </c>
      <c r="B11" s="20">
        <v>1174342</v>
      </c>
      <c r="C11" s="88">
        <f>B11/$B$10</f>
        <v>0.375</v>
      </c>
      <c r="D11" s="20">
        <v>1174342</v>
      </c>
      <c r="E11" s="88">
        <f>D11/$D$10</f>
        <v>0.371</v>
      </c>
      <c r="F11" s="20">
        <f>D11-B11</f>
        <v>0</v>
      </c>
      <c r="G11" s="21">
        <f>D11/B11</f>
        <v>1</v>
      </c>
    </row>
    <row r="12" spans="1:7" x14ac:dyDescent="0.25">
      <c r="A12" s="70" t="s">
        <v>95</v>
      </c>
      <c r="B12" s="20"/>
      <c r="C12" s="88"/>
      <c r="D12" s="20"/>
      <c r="E12" s="88"/>
      <c r="F12" s="20"/>
      <c r="G12" s="21"/>
    </row>
    <row r="13" spans="1:7" x14ac:dyDescent="0.25">
      <c r="A13" s="70" t="s">
        <v>96</v>
      </c>
      <c r="B13" s="20">
        <v>1232</v>
      </c>
      <c r="C13" s="88">
        <f>B13/$B$10</f>
        <v>0</v>
      </c>
      <c r="D13" s="20">
        <v>1232</v>
      </c>
      <c r="E13" s="88">
        <f>D13/$D$10</f>
        <v>0</v>
      </c>
      <c r="F13" s="20">
        <f>D13-B13</f>
        <v>0</v>
      </c>
      <c r="G13" s="21">
        <f>D13/B13</f>
        <v>1</v>
      </c>
    </row>
    <row r="14" spans="1:7" x14ac:dyDescent="0.25">
      <c r="A14" s="70" t="s">
        <v>97</v>
      </c>
      <c r="B14" s="20">
        <v>1940133</v>
      </c>
      <c r="C14" s="88">
        <f>B14/$B$10</f>
        <v>0.61899999999999999</v>
      </c>
      <c r="D14" s="20">
        <v>1942080</v>
      </c>
      <c r="E14" s="88">
        <f>D14/$D$10</f>
        <v>0.61299999999999999</v>
      </c>
      <c r="F14" s="20">
        <f>D14-B14</f>
        <v>1947</v>
      </c>
      <c r="G14" s="21">
        <f>D14/B14</f>
        <v>1.0009999999999999</v>
      </c>
    </row>
    <row r="15" spans="1:7" x14ac:dyDescent="0.25">
      <c r="A15" s="70" t="s">
        <v>98</v>
      </c>
      <c r="B15" s="20">
        <v>15810</v>
      </c>
      <c r="C15" s="88">
        <f>B15/$B$10</f>
        <v>5.0000000000000001E-3</v>
      </c>
      <c r="D15" s="20">
        <v>15810</v>
      </c>
      <c r="E15" s="88">
        <f>D15/$D$10</f>
        <v>5.0000000000000001E-3</v>
      </c>
      <c r="F15" s="20">
        <f>D15-B15</f>
        <v>0</v>
      </c>
      <c r="G15" s="21">
        <f>D15/B15</f>
        <v>1</v>
      </c>
    </row>
    <row r="16" spans="1:7" x14ac:dyDescent="0.25">
      <c r="A16" s="70" t="s">
        <v>99</v>
      </c>
      <c r="B16" s="20"/>
      <c r="C16" s="88"/>
      <c r="D16" s="20"/>
      <c r="E16" s="88"/>
      <c r="F16" s="20"/>
      <c r="G16" s="21"/>
    </row>
    <row r="17" spans="1:7" x14ac:dyDescent="0.25">
      <c r="A17" s="70" t="s">
        <v>152</v>
      </c>
      <c r="B17" s="20">
        <v>1947</v>
      </c>
      <c r="C17" s="88">
        <f>B17/$B$10</f>
        <v>1E-3</v>
      </c>
      <c r="D17" s="20">
        <v>33959</v>
      </c>
      <c r="E17" s="88">
        <f>D17/$D$10</f>
        <v>1.0999999999999999E-2</v>
      </c>
      <c r="F17" s="20">
        <f>D17-B17</f>
        <v>32012</v>
      </c>
      <c r="G17" s="21">
        <f>D17/B17</f>
        <v>17.442</v>
      </c>
    </row>
    <row r="18" spans="1:7" x14ac:dyDescent="0.25">
      <c r="B18" s="12"/>
      <c r="C18" s="64"/>
      <c r="D18" s="12"/>
      <c r="E18" s="64"/>
      <c r="F18" s="12"/>
      <c r="G18" s="13"/>
    </row>
    <row r="19" spans="1:7" ht="15.75" customHeight="1" x14ac:dyDescent="0.25">
      <c r="A19" s="66" t="s">
        <v>100</v>
      </c>
      <c r="B19" s="67">
        <f>SUM(B20:B22)</f>
        <v>0</v>
      </c>
      <c r="C19" s="68">
        <f>B19/$B$53</f>
        <v>0</v>
      </c>
      <c r="D19" s="67">
        <f>SUM(D20:D22)</f>
        <v>0</v>
      </c>
      <c r="E19" s="68">
        <f>D19/$D$53</f>
        <v>0</v>
      </c>
      <c r="F19" s="67">
        <f>D19-B19</f>
        <v>0</v>
      </c>
      <c r="G19" s="87"/>
    </row>
    <row r="20" spans="1:7" ht="15.75" customHeight="1" x14ac:dyDescent="0.25">
      <c r="A20" s="46" t="s">
        <v>23</v>
      </c>
      <c r="B20" s="12"/>
      <c r="C20" s="64"/>
      <c r="D20" s="12"/>
      <c r="E20" s="64"/>
      <c r="F20" s="12"/>
      <c r="G20" s="13"/>
    </row>
    <row r="21" spans="1:7" ht="15.75" customHeight="1" x14ac:dyDescent="0.25">
      <c r="A21" s="46" t="s">
        <v>24</v>
      </c>
      <c r="B21" s="12"/>
      <c r="C21" s="64"/>
      <c r="D21" s="12"/>
      <c r="E21" s="64"/>
      <c r="F21" s="12"/>
      <c r="G21" s="13"/>
    </row>
    <row r="22" spans="1:7" ht="15.75" customHeight="1" x14ac:dyDescent="0.25">
      <c r="A22" s="46" t="s">
        <v>25</v>
      </c>
      <c r="B22" s="12"/>
      <c r="C22" s="64"/>
      <c r="D22" s="12"/>
      <c r="E22" s="64"/>
      <c r="F22" s="12"/>
      <c r="G22" s="13"/>
    </row>
    <row r="23" spans="1:7" ht="16.5" customHeight="1" x14ac:dyDescent="0.25">
      <c r="B23" s="12"/>
      <c r="C23" s="64"/>
      <c r="D23" s="12"/>
      <c r="E23" s="64"/>
      <c r="F23" s="12"/>
      <c r="G23" s="13"/>
    </row>
    <row r="24" spans="1:7" x14ac:dyDescent="0.25">
      <c r="A24" s="66" t="s">
        <v>101</v>
      </c>
      <c r="B24" s="67">
        <v>2216145</v>
      </c>
      <c r="C24" s="68">
        <f>B24/$B$53</f>
        <v>0.35599999999999998</v>
      </c>
      <c r="D24" s="67">
        <f>+D25+D35</f>
        <v>2391189</v>
      </c>
      <c r="E24" s="68">
        <f>D24/$D$53</f>
        <v>0.39</v>
      </c>
      <c r="F24" s="67">
        <f>D24-B24</f>
        <v>175044</v>
      </c>
      <c r="G24" s="87">
        <f>D24/B24</f>
        <v>1.079</v>
      </c>
    </row>
    <row r="25" spans="1:7" x14ac:dyDescent="0.25">
      <c r="A25" s="70" t="s">
        <v>102</v>
      </c>
      <c r="B25" s="20">
        <v>528106</v>
      </c>
      <c r="C25" s="88">
        <f>B25/$B$24</f>
        <v>0.23799999999999999</v>
      </c>
      <c r="D25" s="20">
        <f>SUM(D26:D34)</f>
        <v>395476</v>
      </c>
      <c r="E25" s="88">
        <f>D25/$D$24</f>
        <v>0.16500000000000001</v>
      </c>
      <c r="F25" s="20">
        <f>D25-B25</f>
        <v>-132630</v>
      </c>
      <c r="G25" s="21">
        <f>D25/B25</f>
        <v>0.749</v>
      </c>
    </row>
    <row r="26" spans="1:7" x14ac:dyDescent="0.25">
      <c r="A26" s="46" t="s">
        <v>26</v>
      </c>
      <c r="B26" s="20"/>
      <c r="C26" s="64"/>
      <c r="D26" s="20"/>
      <c r="E26" s="64"/>
      <c r="F26" s="20"/>
      <c r="G26" s="21"/>
    </row>
    <row r="27" spans="1:7" x14ac:dyDescent="0.25">
      <c r="A27" s="46" t="s">
        <v>27</v>
      </c>
      <c r="B27" s="20"/>
      <c r="C27" s="64"/>
      <c r="D27" s="20"/>
      <c r="E27" s="64"/>
      <c r="F27" s="20"/>
      <c r="G27" s="21"/>
    </row>
    <row r="28" spans="1:7" x14ac:dyDescent="0.25">
      <c r="A28" s="46" t="s">
        <v>28</v>
      </c>
      <c r="B28" s="20"/>
      <c r="C28" s="64"/>
      <c r="D28" s="20"/>
      <c r="E28" s="64"/>
      <c r="F28" s="20"/>
      <c r="G28" s="21"/>
    </row>
    <row r="29" spans="1:7" x14ac:dyDescent="0.25">
      <c r="A29" s="46" t="s">
        <v>29</v>
      </c>
      <c r="B29" s="12"/>
      <c r="C29" s="64"/>
      <c r="D29" s="12"/>
      <c r="E29" s="64"/>
      <c r="F29" s="12"/>
      <c r="G29" s="13"/>
    </row>
    <row r="30" spans="1:7" x14ac:dyDescent="0.25">
      <c r="A30" s="46" t="s">
        <v>30</v>
      </c>
      <c r="B30" s="12"/>
      <c r="C30" s="64"/>
      <c r="D30" s="12"/>
      <c r="E30" s="64"/>
      <c r="F30" s="12"/>
      <c r="G30" s="13"/>
    </row>
    <row r="31" spans="1:7" x14ac:dyDescent="0.25">
      <c r="A31" s="46" t="s">
        <v>103</v>
      </c>
      <c r="B31" s="12"/>
      <c r="C31" s="64"/>
      <c r="D31" s="12"/>
      <c r="E31" s="64"/>
      <c r="F31" s="12"/>
      <c r="G31" s="13"/>
    </row>
    <row r="32" spans="1:7" x14ac:dyDescent="0.25">
      <c r="A32" s="46" t="s">
        <v>165</v>
      </c>
      <c r="B32" s="12"/>
      <c r="C32" s="64"/>
      <c r="D32" s="12"/>
      <c r="E32" s="64"/>
      <c r="F32" s="12"/>
      <c r="G32" s="13"/>
    </row>
    <row r="33" spans="1:7" x14ac:dyDescent="0.25">
      <c r="A33" s="46" t="s">
        <v>104</v>
      </c>
      <c r="B33" s="12"/>
      <c r="C33" s="64"/>
      <c r="D33" s="12"/>
      <c r="E33" s="64"/>
      <c r="F33" s="12"/>
      <c r="G33" s="13"/>
    </row>
    <row r="34" spans="1:7" x14ac:dyDescent="0.25">
      <c r="A34" s="46" t="s">
        <v>31</v>
      </c>
      <c r="B34" s="12">
        <v>528106</v>
      </c>
      <c r="C34" s="64"/>
      <c r="D34" s="12">
        <v>395476</v>
      </c>
      <c r="E34" s="64"/>
      <c r="F34" s="12">
        <f>D34-B34</f>
        <v>-132630</v>
      </c>
      <c r="G34" s="13">
        <f>D34/B34</f>
        <v>0.749</v>
      </c>
    </row>
    <row r="35" spans="1:7" x14ac:dyDescent="0.25">
      <c r="A35" s="70" t="s">
        <v>105</v>
      </c>
      <c r="B35" s="20">
        <v>1688039</v>
      </c>
      <c r="C35" s="88">
        <f>B35/$B$24</f>
        <v>0.76200000000000001</v>
      </c>
      <c r="D35" s="20">
        <f>SUM(D36:D46)</f>
        <v>1995713</v>
      </c>
      <c r="E35" s="88">
        <f>D35/$D$24</f>
        <v>0.83499999999999996</v>
      </c>
      <c r="F35" s="20">
        <f>D35-B35</f>
        <v>307674</v>
      </c>
      <c r="G35" s="21">
        <f>D35/B35</f>
        <v>1.1819999999999999</v>
      </c>
    </row>
    <row r="36" spans="1:7" x14ac:dyDescent="0.25">
      <c r="A36" s="46" t="s">
        <v>32</v>
      </c>
      <c r="B36" s="20"/>
      <c r="C36" s="88"/>
      <c r="D36" s="20"/>
      <c r="E36" s="88"/>
      <c r="F36" s="20"/>
      <c r="G36" s="21"/>
    </row>
    <row r="37" spans="1:7" x14ac:dyDescent="0.25">
      <c r="A37" s="46" t="s">
        <v>33</v>
      </c>
      <c r="B37" s="12"/>
      <c r="C37" s="64"/>
      <c r="D37" s="12"/>
      <c r="E37" s="64"/>
      <c r="F37" s="12"/>
      <c r="G37" s="13"/>
    </row>
    <row r="38" spans="1:7" x14ac:dyDescent="0.25">
      <c r="A38" s="46" t="s">
        <v>106</v>
      </c>
      <c r="B38" s="12">
        <v>886</v>
      </c>
      <c r="C38" s="64">
        <f>B38/$B$35</f>
        <v>1E-3</v>
      </c>
      <c r="D38" s="12">
        <v>1182</v>
      </c>
      <c r="E38" s="64">
        <f>D38/$D$35</f>
        <v>1E-3</v>
      </c>
      <c r="F38" s="12">
        <f>D38-B38</f>
        <v>296</v>
      </c>
      <c r="G38" s="13">
        <f>D38/B38</f>
        <v>1.3340000000000001</v>
      </c>
    </row>
    <row r="39" spans="1:7" x14ac:dyDescent="0.25">
      <c r="A39" s="46" t="s">
        <v>107</v>
      </c>
      <c r="B39" s="12">
        <v>578564</v>
      </c>
      <c r="C39" s="64">
        <f>B39/$B$35</f>
        <v>0.34300000000000003</v>
      </c>
      <c r="D39" s="12">
        <v>864713</v>
      </c>
      <c r="E39" s="64">
        <f>D39/$D$35</f>
        <v>0.433</v>
      </c>
      <c r="F39" s="12">
        <f>D39-B39</f>
        <v>286149</v>
      </c>
      <c r="G39" s="13">
        <f>D39/B39</f>
        <v>1.4950000000000001</v>
      </c>
    </row>
    <row r="40" spans="1:7" x14ac:dyDescent="0.25">
      <c r="A40" s="46" t="s">
        <v>34</v>
      </c>
      <c r="B40" s="12"/>
      <c r="C40" s="64"/>
      <c r="D40" s="12"/>
      <c r="E40" s="64"/>
      <c r="F40" s="12"/>
      <c r="G40" s="13"/>
    </row>
    <row r="41" spans="1:7" x14ac:dyDescent="0.25">
      <c r="A41" s="46" t="s">
        <v>108</v>
      </c>
      <c r="B41" s="12"/>
      <c r="C41" s="64"/>
      <c r="D41" s="12"/>
      <c r="E41" s="64"/>
      <c r="F41" s="12"/>
      <c r="G41" s="13"/>
    </row>
    <row r="42" spans="1:7" ht="15.75" customHeight="1" x14ac:dyDescent="0.25">
      <c r="A42" s="46" t="s">
        <v>166</v>
      </c>
      <c r="B42" s="12"/>
      <c r="C42" s="64"/>
      <c r="D42" s="12"/>
      <c r="E42" s="64"/>
      <c r="F42" s="12"/>
      <c r="G42" s="13"/>
    </row>
    <row r="43" spans="1:7" x14ac:dyDescent="0.25">
      <c r="A43" s="46" t="s">
        <v>109</v>
      </c>
      <c r="B43" s="12"/>
      <c r="C43" s="64"/>
      <c r="D43" s="12"/>
      <c r="E43" s="64"/>
      <c r="F43" s="12"/>
      <c r="G43" s="13"/>
    </row>
    <row r="44" spans="1:7" x14ac:dyDescent="0.25">
      <c r="A44" s="46" t="s">
        <v>35</v>
      </c>
      <c r="B44" s="12">
        <v>1108589</v>
      </c>
      <c r="C44" s="64">
        <f>B44/$B$35</f>
        <v>0.65700000000000003</v>
      </c>
      <c r="D44" s="12">
        <v>1129818</v>
      </c>
      <c r="E44" s="64">
        <f>D44/$D$35</f>
        <v>0.56599999999999995</v>
      </c>
      <c r="F44" s="12">
        <f>D44-B44</f>
        <v>21229</v>
      </c>
      <c r="G44" s="13">
        <f>D44/B44</f>
        <v>1.0189999999999999</v>
      </c>
    </row>
    <row r="45" spans="1:7" x14ac:dyDescent="0.25">
      <c r="A45" s="46" t="s">
        <v>167</v>
      </c>
      <c r="B45" s="12"/>
      <c r="C45" s="64"/>
      <c r="D45" s="12"/>
      <c r="E45" s="64"/>
      <c r="F45" s="12"/>
      <c r="G45" s="13"/>
    </row>
    <row r="46" spans="1:7" x14ac:dyDescent="0.25">
      <c r="A46" s="46" t="s">
        <v>168</v>
      </c>
      <c r="B46" s="12"/>
      <c r="C46" s="64"/>
      <c r="D46" s="12"/>
      <c r="E46" s="64"/>
      <c r="F46" s="12"/>
      <c r="G46" s="13"/>
    </row>
    <row r="47" spans="1:7" x14ac:dyDescent="0.25">
      <c r="B47" s="12"/>
      <c r="C47" s="64"/>
      <c r="D47" s="12"/>
      <c r="E47" s="64"/>
      <c r="F47" s="12"/>
      <c r="G47" s="13"/>
    </row>
    <row r="48" spans="1:7" ht="15.75" customHeight="1" x14ac:dyDescent="0.25">
      <c r="A48" s="66" t="s">
        <v>110</v>
      </c>
      <c r="B48" s="67">
        <v>882376</v>
      </c>
      <c r="C48" s="68">
        <f>B48/$B$53</f>
        <v>0.14199999999999999</v>
      </c>
      <c r="D48" s="67">
        <f>SUM(D49:D51)</f>
        <v>576499</v>
      </c>
      <c r="E48" s="68">
        <f>D48/$D$53</f>
        <v>9.4E-2</v>
      </c>
      <c r="F48" s="67">
        <f>D48-B48</f>
        <v>-305877</v>
      </c>
      <c r="G48" s="87">
        <f>D48/B48</f>
        <v>0.65300000000000002</v>
      </c>
    </row>
    <row r="49" spans="1:7" ht="15.75" customHeight="1" x14ac:dyDescent="0.25">
      <c r="A49" s="71" t="s">
        <v>36</v>
      </c>
      <c r="B49" s="16">
        <v>134429</v>
      </c>
      <c r="C49" s="72">
        <f>B49/$B$48</f>
        <v>0.152</v>
      </c>
      <c r="D49" s="16">
        <v>139702</v>
      </c>
      <c r="E49" s="64">
        <f>D49/$D$48</f>
        <v>0.24199999999999999</v>
      </c>
      <c r="F49" s="16">
        <f>D49-B49</f>
        <v>5273</v>
      </c>
      <c r="G49" s="3">
        <f>D49/B49</f>
        <v>1.0389999999999999</v>
      </c>
    </row>
    <row r="50" spans="1:7" ht="15.75" customHeight="1" x14ac:dyDescent="0.25">
      <c r="A50" s="71" t="s">
        <v>111</v>
      </c>
      <c r="B50" s="16">
        <v>62673</v>
      </c>
      <c r="C50" s="72">
        <f>B50/$B$48</f>
        <v>7.0999999999999994E-2</v>
      </c>
      <c r="D50" s="16">
        <v>53766</v>
      </c>
      <c r="E50" s="72">
        <f>D50/$D$48</f>
        <v>9.2999999999999999E-2</v>
      </c>
      <c r="F50" s="16">
        <f>D50-B50</f>
        <v>-8907</v>
      </c>
      <c r="G50" s="3">
        <f>D50/B50</f>
        <v>0.85799999999999998</v>
      </c>
    </row>
    <row r="51" spans="1:7" x14ac:dyDescent="0.25">
      <c r="A51" s="71" t="s">
        <v>37</v>
      </c>
      <c r="B51" s="16">
        <v>685274</v>
      </c>
      <c r="C51" s="72">
        <f>B51/$B$48</f>
        <v>0.77700000000000002</v>
      </c>
      <c r="D51" s="16">
        <v>383031</v>
      </c>
      <c r="E51" s="72">
        <v>0.66500000000000004</v>
      </c>
      <c r="F51" s="16">
        <f>D51-B51</f>
        <v>-302243</v>
      </c>
      <c r="G51" s="3">
        <f>D51/B51</f>
        <v>0.55900000000000005</v>
      </c>
    </row>
    <row r="52" spans="1:7" ht="16.5" customHeight="1" thickBot="1" x14ac:dyDescent="0.3">
      <c r="B52" s="12"/>
      <c r="C52" s="89"/>
      <c r="D52" s="12"/>
      <c r="E52" s="89"/>
      <c r="F52" s="12"/>
      <c r="G52" s="13"/>
    </row>
    <row r="53" spans="1:7" ht="16.5" thickBot="1" x14ac:dyDescent="0.3">
      <c r="A53" s="74" t="s">
        <v>112</v>
      </c>
      <c r="B53" s="75">
        <f>SUM(B10,B19,B24,B48)</f>
        <v>6231985</v>
      </c>
      <c r="C53" s="76">
        <f>B53/$B$53</f>
        <v>1</v>
      </c>
      <c r="D53" s="75">
        <f>+D10+D19+D24+D48</f>
        <v>6135111</v>
      </c>
      <c r="E53" s="76">
        <f>D53/$D$53</f>
        <v>1</v>
      </c>
      <c r="F53" s="75">
        <f>D53-B53</f>
        <v>-96874</v>
      </c>
      <c r="G53" s="90">
        <f>D53/B53</f>
        <v>0.98399999999999999</v>
      </c>
    </row>
    <row r="57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4" spans="1:7" ht="15.75" customHeight="1" x14ac:dyDescent="0.25"/>
    <row r="65" ht="15.75" customHeight="1" x14ac:dyDescent="0.25"/>
    <row r="67" ht="15.75" customHeight="1" x14ac:dyDescent="0.25"/>
    <row r="69" ht="16.5" customHeight="1" x14ac:dyDescent="0.25"/>
  </sheetData>
  <phoneticPr fontId="6" type="noConversion"/>
  <printOptions horizontalCentered="1"/>
  <pageMargins left="0.39370078740157483" right="0.39370078740157483" top="0.59055118110236227" bottom="0.78740157480314965" header="0.39370078740157483" footer="0.39370078740157483"/>
  <pageSetup paperSize="9"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B46" sqref="B46"/>
    </sheetView>
  </sheetViews>
  <sheetFormatPr defaultColWidth="8" defaultRowHeight="15.75" x14ac:dyDescent="0.25"/>
  <cols>
    <col min="1" max="1" width="55.140625" style="32" bestFit="1" customWidth="1"/>
    <col min="2" max="3" width="17.85546875" style="43" customWidth="1"/>
    <col min="4" max="4" width="19" style="43" customWidth="1"/>
    <col min="5" max="5" width="17.28515625" style="32" customWidth="1"/>
    <col min="6" max="6" width="42.85546875" style="32" hidden="1" customWidth="1"/>
    <col min="7" max="7" width="11.7109375" style="32" hidden="1" customWidth="1"/>
    <col min="8" max="8" width="11" style="32" hidden="1" customWidth="1"/>
    <col min="9" max="9" width="8" style="32" customWidth="1"/>
    <col min="10" max="16384" width="8" style="32"/>
  </cols>
  <sheetData>
    <row r="1" spans="1:9" x14ac:dyDescent="0.25">
      <c r="A1" s="32" t="s">
        <v>66</v>
      </c>
      <c r="E1" s="35" t="s">
        <v>170</v>
      </c>
    </row>
    <row r="2" spans="1:9" x14ac:dyDescent="0.25">
      <c r="E2" s="35" t="s">
        <v>63</v>
      </c>
    </row>
    <row r="3" spans="1:9" ht="15.75" customHeight="1" x14ac:dyDescent="0.25"/>
    <row r="4" spans="1:9" ht="15.75" customHeight="1" x14ac:dyDescent="0.25">
      <c r="A4" s="40" t="s">
        <v>113</v>
      </c>
    </row>
    <row r="5" spans="1:9" ht="15.75" customHeight="1" x14ac:dyDescent="0.25">
      <c r="A5" s="32" t="s">
        <v>114</v>
      </c>
    </row>
    <row r="6" spans="1:9" ht="15.75" customHeight="1" x14ac:dyDescent="0.25"/>
    <row r="7" spans="1:9" ht="16.5" customHeight="1" thickBot="1" x14ac:dyDescent="0.3">
      <c r="E7" s="35" t="s">
        <v>68</v>
      </c>
    </row>
    <row r="8" spans="1:9" s="40" customFormat="1" ht="16.5" customHeight="1" thickBot="1" x14ac:dyDescent="0.3">
      <c r="A8" s="42" t="s">
        <v>69</v>
      </c>
      <c r="B8" s="38" t="s">
        <v>149</v>
      </c>
      <c r="C8" s="38" t="s">
        <v>169</v>
      </c>
      <c r="D8" s="5" t="s">
        <v>40</v>
      </c>
      <c r="E8" s="5" t="s">
        <v>41</v>
      </c>
    </row>
    <row r="9" spans="1:9" ht="15.75" customHeight="1" x14ac:dyDescent="0.25">
      <c r="B9" s="22"/>
      <c r="C9" s="22"/>
      <c r="D9" s="22"/>
      <c r="E9" s="10"/>
    </row>
    <row r="10" spans="1:9" ht="15.75" customHeight="1" x14ac:dyDescent="0.25">
      <c r="A10" s="32" t="s">
        <v>44</v>
      </c>
      <c r="B10" s="26">
        <v>7040000</v>
      </c>
      <c r="C10" s="26">
        <v>7271481</v>
      </c>
      <c r="D10" s="26">
        <f t="shared" ref="D10:D17" si="0">C10-B10</f>
        <v>231481</v>
      </c>
      <c r="E10" s="27">
        <f t="shared" ref="E10:E17" si="1">C10/B10</f>
        <v>1.0329999999999999</v>
      </c>
    </row>
    <row r="11" spans="1:9" ht="15.75" customHeight="1" x14ac:dyDescent="0.25">
      <c r="A11" s="32" t="s">
        <v>115</v>
      </c>
      <c r="B11" s="26">
        <v>11661</v>
      </c>
      <c r="C11" s="26">
        <v>19548</v>
      </c>
      <c r="D11" s="26">
        <f t="shared" si="0"/>
        <v>7887</v>
      </c>
      <c r="E11" s="27">
        <f t="shared" si="1"/>
        <v>1.6759999999999999</v>
      </c>
    </row>
    <row r="12" spans="1:9" s="40" customFormat="1" ht="15.75" customHeight="1" x14ac:dyDescent="0.25">
      <c r="A12" s="40" t="s">
        <v>116</v>
      </c>
      <c r="B12" s="30">
        <v>7051661</v>
      </c>
      <c r="C12" s="30">
        <f>SUM(C10:C11)</f>
        <v>7291029</v>
      </c>
      <c r="D12" s="30">
        <f t="shared" si="0"/>
        <v>239368</v>
      </c>
      <c r="E12" s="56">
        <f t="shared" si="1"/>
        <v>1.034</v>
      </c>
      <c r="G12" s="40" t="s">
        <v>117</v>
      </c>
      <c r="H12" s="40" t="s">
        <v>118</v>
      </c>
    </row>
    <row r="13" spans="1:9" s="40" customFormat="1" ht="15.75" customHeight="1" x14ac:dyDescent="0.25">
      <c r="A13" s="32" t="s">
        <v>58</v>
      </c>
      <c r="B13" s="26">
        <v>5453349</v>
      </c>
      <c r="C13" s="26">
        <v>5556650</v>
      </c>
      <c r="D13" s="26">
        <f t="shared" si="0"/>
        <v>103301</v>
      </c>
      <c r="E13" s="27">
        <f t="shared" si="1"/>
        <v>1.0189999999999999</v>
      </c>
      <c r="F13" s="32" t="s">
        <v>58</v>
      </c>
      <c r="G13" s="22">
        <v>3576080</v>
      </c>
      <c r="H13" s="22">
        <f>$H$22*G13/$G$22+7271</f>
        <v>3976659</v>
      </c>
    </row>
    <row r="14" spans="1:9" s="40" customFormat="1" ht="15.75" customHeight="1" x14ac:dyDescent="0.25">
      <c r="A14" s="32" t="s">
        <v>47</v>
      </c>
      <c r="B14" s="26">
        <v>2279</v>
      </c>
      <c r="C14" s="26">
        <v>2738</v>
      </c>
      <c r="D14" s="26">
        <f t="shared" si="0"/>
        <v>459</v>
      </c>
      <c r="E14" s="27">
        <f t="shared" si="1"/>
        <v>1.2010000000000001</v>
      </c>
      <c r="F14" s="32" t="s">
        <v>47</v>
      </c>
      <c r="G14" s="22">
        <v>4838</v>
      </c>
      <c r="H14" s="22">
        <v>1159</v>
      </c>
    </row>
    <row r="15" spans="1:9" s="40" customFormat="1" ht="15.75" customHeight="1" x14ac:dyDescent="0.25">
      <c r="A15" s="32" t="s">
        <v>48</v>
      </c>
      <c r="B15" s="26">
        <v>2560</v>
      </c>
      <c r="C15" s="26">
        <v>3695</v>
      </c>
      <c r="D15" s="26">
        <f t="shared" si="0"/>
        <v>1135</v>
      </c>
      <c r="E15" s="27">
        <f t="shared" si="1"/>
        <v>1.4430000000000001</v>
      </c>
      <c r="F15" s="32" t="s">
        <v>48</v>
      </c>
      <c r="G15" s="22">
        <v>3514</v>
      </c>
      <c r="H15" s="22">
        <v>841</v>
      </c>
      <c r="I15" s="44"/>
    </row>
    <row r="16" spans="1:9" ht="15.75" customHeight="1" x14ac:dyDescent="0.25">
      <c r="A16" s="40" t="s">
        <v>119</v>
      </c>
      <c r="B16" s="30">
        <f>SUM(B13:B15)</f>
        <v>5458188</v>
      </c>
      <c r="C16" s="30">
        <f>SUM(C13:C15)</f>
        <v>5563083</v>
      </c>
      <c r="D16" s="30">
        <f t="shared" si="0"/>
        <v>104895</v>
      </c>
      <c r="E16" s="56">
        <f t="shared" si="1"/>
        <v>1.0189999999999999</v>
      </c>
      <c r="F16" s="40" t="s">
        <v>119</v>
      </c>
      <c r="G16" s="24">
        <f>SUM(G13:G15)</f>
        <v>3584432</v>
      </c>
      <c r="H16" s="24">
        <f>$H$22*G16/$G$22</f>
        <v>3978659</v>
      </c>
    </row>
    <row r="17" spans="1:8" s="40" customFormat="1" ht="15.75" customHeight="1" x14ac:dyDescent="0.25">
      <c r="A17" s="40" t="s">
        <v>120</v>
      </c>
      <c r="B17" s="30">
        <f>B12-B16</f>
        <v>1593473</v>
      </c>
      <c r="C17" s="30">
        <f>C12-C16</f>
        <v>1727946</v>
      </c>
      <c r="D17" s="30">
        <f t="shared" si="0"/>
        <v>134473</v>
      </c>
      <c r="E17" s="56">
        <f t="shared" si="1"/>
        <v>1.0840000000000001</v>
      </c>
      <c r="G17" s="24"/>
      <c r="H17" s="24"/>
    </row>
    <row r="18" spans="1:8" ht="15.75" customHeight="1" x14ac:dyDescent="0.25">
      <c r="A18" s="32" t="s">
        <v>59</v>
      </c>
      <c r="B18" s="26"/>
      <c r="C18" s="26"/>
      <c r="D18" s="26"/>
      <c r="E18" s="27"/>
      <c r="F18" s="32" t="s">
        <v>59</v>
      </c>
      <c r="G18" s="22"/>
      <c r="H18" s="22"/>
    </row>
    <row r="19" spans="1:8" ht="16.5" customHeight="1" x14ac:dyDescent="0.25">
      <c r="A19" s="32" t="s">
        <v>60</v>
      </c>
      <c r="B19" s="26">
        <v>519687</v>
      </c>
      <c r="C19" s="26">
        <v>502274</v>
      </c>
      <c r="D19" s="26">
        <f t="shared" ref="D19:D26" si="2">C19-B19</f>
        <v>-17413</v>
      </c>
      <c r="E19" s="27">
        <f t="shared" ref="E19:E26" si="3">C19/B19</f>
        <v>0.96599999999999997</v>
      </c>
      <c r="F19" s="32" t="s">
        <v>60</v>
      </c>
      <c r="G19" s="22">
        <v>462982</v>
      </c>
      <c r="H19" s="22">
        <f>$H$22*G19/$G$22</f>
        <v>513902</v>
      </c>
    </row>
    <row r="20" spans="1:8" x14ac:dyDescent="0.25">
      <c r="A20" s="32" t="s">
        <v>61</v>
      </c>
      <c r="B20" s="26">
        <v>590823</v>
      </c>
      <c r="C20" s="26">
        <v>563835</v>
      </c>
      <c r="D20" s="26">
        <f t="shared" si="2"/>
        <v>-26988</v>
      </c>
      <c r="E20" s="27">
        <f t="shared" si="3"/>
        <v>0.95399999999999996</v>
      </c>
      <c r="F20" s="32" t="s">
        <v>61</v>
      </c>
      <c r="G20" s="22">
        <v>337232</v>
      </c>
      <c r="H20" s="22">
        <f>$H$22*G20/$G$22</f>
        <v>374322</v>
      </c>
    </row>
    <row r="21" spans="1:8" ht="16.5" thickBot="1" x14ac:dyDescent="0.3">
      <c r="A21" s="40" t="s">
        <v>121</v>
      </c>
      <c r="B21" s="30">
        <f>SUM(B18:B20)</f>
        <v>1110510</v>
      </c>
      <c r="C21" s="30">
        <f>SUM(C18:C20)</f>
        <v>1066109</v>
      </c>
      <c r="D21" s="30">
        <f t="shared" si="2"/>
        <v>-44401</v>
      </c>
      <c r="E21" s="56">
        <f t="shared" si="3"/>
        <v>0.96</v>
      </c>
      <c r="F21" s="40" t="s">
        <v>121</v>
      </c>
      <c r="G21" s="24">
        <f>SUM(G18:G20)</f>
        <v>800214</v>
      </c>
      <c r="H21" s="24">
        <f>$H$22*G21/$G$22</f>
        <v>888224</v>
      </c>
    </row>
    <row r="22" spans="1:8" ht="16.5" thickBot="1" x14ac:dyDescent="0.3">
      <c r="A22" s="40" t="s">
        <v>122</v>
      </c>
      <c r="B22" s="30">
        <v>267844</v>
      </c>
      <c r="C22" s="30">
        <v>532997</v>
      </c>
      <c r="D22" s="30">
        <f t="shared" si="2"/>
        <v>265153</v>
      </c>
      <c r="E22" s="56">
        <f t="shared" si="3"/>
        <v>1.99</v>
      </c>
      <c r="G22" s="45">
        <f>SUM(G21,G16)</f>
        <v>4384646</v>
      </c>
      <c r="H22" s="45">
        <f>5211333-134450-210000</f>
        <v>4866883</v>
      </c>
    </row>
    <row r="23" spans="1:8" x14ac:dyDescent="0.25">
      <c r="A23" s="32" t="s">
        <v>145</v>
      </c>
      <c r="B23" s="30"/>
      <c r="C23" s="30"/>
      <c r="D23" s="30"/>
      <c r="E23" s="56"/>
      <c r="G23" s="51"/>
      <c r="H23" s="51"/>
    </row>
    <row r="24" spans="1:8" x14ac:dyDescent="0.25">
      <c r="A24" s="40" t="s">
        <v>123</v>
      </c>
      <c r="B24" s="30">
        <v>747407</v>
      </c>
      <c r="C24" s="30">
        <v>1154062</v>
      </c>
      <c r="D24" s="30">
        <f t="shared" si="2"/>
        <v>406655</v>
      </c>
      <c r="E24" s="56">
        <f t="shared" si="3"/>
        <v>1.544</v>
      </c>
    </row>
    <row r="25" spans="1:8" x14ac:dyDescent="0.25">
      <c r="A25" s="32" t="s">
        <v>146</v>
      </c>
      <c r="B25" s="26">
        <v>12637</v>
      </c>
      <c r="C25" s="26">
        <v>79622</v>
      </c>
      <c r="D25" s="26">
        <f t="shared" si="2"/>
        <v>66985</v>
      </c>
      <c r="E25" s="27">
        <f t="shared" si="3"/>
        <v>6.3010000000000002</v>
      </c>
    </row>
    <row r="26" spans="1:8" s="40" customFormat="1" x14ac:dyDescent="0.25">
      <c r="A26" s="39" t="s">
        <v>124</v>
      </c>
      <c r="B26" s="57">
        <f>SUM(B17,B22)-SUM(B21,B24)</f>
        <v>3400</v>
      </c>
      <c r="C26" s="57">
        <f>SUM(C17,C22)-SUM(C21,C24)</f>
        <v>40772</v>
      </c>
      <c r="D26" s="57">
        <f t="shared" si="2"/>
        <v>37372</v>
      </c>
      <c r="E26" s="58">
        <f t="shared" si="3"/>
        <v>11.992000000000001</v>
      </c>
    </row>
    <row r="27" spans="1:8" s="40" customFormat="1" x14ac:dyDescent="0.25">
      <c r="A27" s="32" t="s">
        <v>52</v>
      </c>
      <c r="B27" s="59"/>
      <c r="C27" s="59"/>
      <c r="D27" s="59"/>
      <c r="E27" s="60"/>
    </row>
    <row r="28" spans="1:8" x14ac:dyDescent="0.25">
      <c r="A28" s="32" t="s">
        <v>53</v>
      </c>
      <c r="B28" s="26"/>
      <c r="C28" s="26"/>
      <c r="D28" s="26"/>
      <c r="E28" s="27"/>
    </row>
    <row r="29" spans="1:8" x14ac:dyDescent="0.25">
      <c r="A29" s="32" t="s">
        <v>125</v>
      </c>
      <c r="B29" s="26"/>
      <c r="C29" s="26"/>
      <c r="D29" s="26"/>
      <c r="E29" s="27"/>
    </row>
    <row r="30" spans="1:8" x14ac:dyDescent="0.25">
      <c r="A30" s="32" t="s">
        <v>126</v>
      </c>
      <c r="B30" s="26">
        <v>3582</v>
      </c>
      <c r="C30" s="26">
        <v>365</v>
      </c>
      <c r="D30" s="26">
        <f>C30-B30</f>
        <v>-3217</v>
      </c>
      <c r="E30" s="27">
        <f>C30/B30</f>
        <v>0.10199999999999999</v>
      </c>
    </row>
    <row r="31" spans="1:8" x14ac:dyDescent="0.25">
      <c r="A31" s="32" t="s">
        <v>54</v>
      </c>
      <c r="B31" s="26">
        <v>1927</v>
      </c>
      <c r="C31" s="26">
        <v>1748</v>
      </c>
      <c r="D31" s="26">
        <f>C31-B31</f>
        <v>-179</v>
      </c>
      <c r="E31" s="27"/>
    </row>
    <row r="32" spans="1:8" s="40" customFormat="1" x14ac:dyDescent="0.25">
      <c r="A32" s="40" t="s">
        <v>127</v>
      </c>
      <c r="B32" s="30">
        <f>SUM(B27:B31)</f>
        <v>5509</v>
      </c>
      <c r="C32" s="30">
        <f>SUM(C27:C31)</f>
        <v>2113</v>
      </c>
      <c r="D32" s="30">
        <f>C32-B32</f>
        <v>-3396</v>
      </c>
      <c r="E32" s="56">
        <f>C32/B32</f>
        <v>0.38400000000000001</v>
      </c>
    </row>
    <row r="33" spans="1:5" x14ac:dyDescent="0.25">
      <c r="A33" s="32" t="s">
        <v>128</v>
      </c>
      <c r="B33" s="26"/>
      <c r="C33" s="26"/>
      <c r="D33" s="26"/>
      <c r="E33" s="27"/>
    </row>
    <row r="34" spans="1:5" x14ac:dyDescent="0.25">
      <c r="A34" s="32" t="s">
        <v>55</v>
      </c>
      <c r="B34" s="26"/>
      <c r="C34" s="26"/>
      <c r="D34" s="26">
        <f>C34-B34</f>
        <v>0</v>
      </c>
      <c r="E34" s="27"/>
    </row>
    <row r="35" spans="1:5" x14ac:dyDescent="0.25">
      <c r="A35" s="32" t="s">
        <v>56</v>
      </c>
      <c r="B35" s="26"/>
      <c r="C35" s="26"/>
      <c r="D35" s="26"/>
      <c r="E35" s="27"/>
    </row>
    <row r="36" spans="1:5" x14ac:dyDescent="0.25">
      <c r="A36" s="32" t="s">
        <v>57</v>
      </c>
      <c r="B36" s="26">
        <v>1476</v>
      </c>
      <c r="C36" s="26">
        <v>1382</v>
      </c>
      <c r="D36" s="26">
        <f>C36-B36</f>
        <v>-94</v>
      </c>
      <c r="E36" s="27">
        <f>C36/B36</f>
        <v>0.93600000000000005</v>
      </c>
    </row>
    <row r="37" spans="1:5" s="40" customFormat="1" x14ac:dyDescent="0.25">
      <c r="A37" s="40" t="s">
        <v>129</v>
      </c>
      <c r="B37" s="30">
        <f>SUM(B33:B36)</f>
        <v>1476</v>
      </c>
      <c r="C37" s="30">
        <f>SUM(C33:C36)</f>
        <v>1382</v>
      </c>
      <c r="D37" s="30">
        <f>C37-B37</f>
        <v>-94</v>
      </c>
      <c r="E37" s="56">
        <f>C37/B37</f>
        <v>0.93600000000000005</v>
      </c>
    </row>
    <row r="38" spans="1:5" s="40" customFormat="1" x14ac:dyDescent="0.25">
      <c r="A38" s="39" t="s">
        <v>130</v>
      </c>
      <c r="B38" s="57">
        <f>B32-B37</f>
        <v>4033</v>
      </c>
      <c r="C38" s="57">
        <f>C32-C37</f>
        <v>731</v>
      </c>
      <c r="D38" s="57">
        <f>C38-B38</f>
        <v>-3302</v>
      </c>
      <c r="E38" s="58">
        <f>C38/B38</f>
        <v>0.18099999999999999</v>
      </c>
    </row>
    <row r="39" spans="1:5" x14ac:dyDescent="0.25">
      <c r="B39" s="26"/>
      <c r="C39" s="26"/>
      <c r="D39" s="26"/>
      <c r="E39" s="27"/>
    </row>
    <row r="40" spans="1:5" s="40" customFormat="1" ht="15.75" customHeight="1" x14ac:dyDescent="0.25">
      <c r="A40" s="39" t="s">
        <v>150</v>
      </c>
      <c r="B40" s="57">
        <f>B26+B38</f>
        <v>7433</v>
      </c>
      <c r="C40" s="57">
        <f>C26+C38</f>
        <v>41503</v>
      </c>
      <c r="D40" s="57">
        <f>C40-B40</f>
        <v>34070</v>
      </c>
      <c r="E40" s="58">
        <f>C40/B40</f>
        <v>5.5839999999999996</v>
      </c>
    </row>
    <row r="41" spans="1:5" ht="15.75" customHeight="1" x14ac:dyDescent="0.25">
      <c r="B41" s="26"/>
      <c r="C41" s="26"/>
      <c r="D41" s="26"/>
      <c r="E41" s="27"/>
    </row>
    <row r="42" spans="1:5" s="40" customFormat="1" ht="15.75" customHeight="1" x14ac:dyDescent="0.25">
      <c r="A42" s="40" t="s">
        <v>131</v>
      </c>
      <c r="B42" s="30">
        <v>5486</v>
      </c>
      <c r="C42" s="30">
        <v>7544</v>
      </c>
      <c r="D42" s="30">
        <f>C42-B42</f>
        <v>2058</v>
      </c>
      <c r="E42" s="56">
        <f>C42/B42</f>
        <v>1.375</v>
      </c>
    </row>
    <row r="43" spans="1:5" s="40" customFormat="1" ht="15.75" customHeight="1" x14ac:dyDescent="0.25">
      <c r="A43" s="39" t="s">
        <v>151</v>
      </c>
      <c r="B43" s="57">
        <f>B40-B42</f>
        <v>1947</v>
      </c>
      <c r="C43" s="57">
        <f>C40-C42</f>
        <v>33959</v>
      </c>
      <c r="D43" s="57">
        <f>C43-B43</f>
        <v>32012</v>
      </c>
      <c r="E43" s="58">
        <f>C43/B43</f>
        <v>17.442</v>
      </c>
    </row>
    <row r="44" spans="1:5" ht="15.75" customHeight="1" x14ac:dyDescent="0.25">
      <c r="B44" s="61"/>
      <c r="C44" s="61"/>
      <c r="D44" s="61"/>
      <c r="E44" s="62"/>
    </row>
    <row r="45" spans="1:5" ht="15.75" customHeight="1" x14ac:dyDescent="0.25">
      <c r="B45" s="61"/>
      <c r="C45" s="61"/>
      <c r="D45" s="61"/>
      <c r="E45" s="62"/>
    </row>
    <row r="46" spans="1:5" ht="15.75" customHeight="1" x14ac:dyDescent="0.25">
      <c r="B46" s="61"/>
      <c r="C46" s="61"/>
      <c r="D46" s="61"/>
      <c r="E46" s="62"/>
    </row>
    <row r="47" spans="1:5" ht="15.75" customHeight="1" x14ac:dyDescent="0.25">
      <c r="A47" s="46"/>
      <c r="B47" s="61"/>
      <c r="C47" s="61"/>
      <c r="D47" s="61"/>
      <c r="E47" s="62"/>
    </row>
    <row r="48" spans="1:5" ht="15.75" customHeight="1" x14ac:dyDescent="0.25">
      <c r="B48" s="61"/>
      <c r="C48" s="61"/>
      <c r="D48" s="61"/>
      <c r="E48" s="62"/>
    </row>
    <row r="49" spans="1:5" ht="15.75" customHeight="1" x14ac:dyDescent="0.25">
      <c r="A49" s="47"/>
      <c r="B49" s="61"/>
      <c r="C49" s="61"/>
      <c r="D49" s="61"/>
      <c r="E49" s="62"/>
    </row>
    <row r="50" spans="1:5" ht="15.75" customHeight="1" x14ac:dyDescent="0.25">
      <c r="A50" s="48"/>
      <c r="B50" s="61"/>
      <c r="C50" s="61"/>
      <c r="D50" s="61"/>
      <c r="E50" s="62"/>
    </row>
    <row r="51" spans="1:5" ht="15.75" customHeight="1" x14ac:dyDescent="0.25">
      <c r="A51" s="48"/>
      <c r="B51" s="61"/>
      <c r="C51" s="61"/>
      <c r="D51" s="61"/>
      <c r="E51" s="62"/>
    </row>
    <row r="52" spans="1:5" ht="15.75" customHeight="1" x14ac:dyDescent="0.25">
      <c r="B52" s="61"/>
      <c r="C52" s="61"/>
      <c r="D52" s="61"/>
      <c r="E52" s="62"/>
    </row>
    <row r="53" spans="1:5" ht="15.75" customHeight="1" x14ac:dyDescent="0.25">
      <c r="B53" s="61"/>
      <c r="C53" s="61"/>
      <c r="D53" s="61"/>
      <c r="E53" s="62"/>
    </row>
    <row r="54" spans="1:5" ht="15.75" customHeight="1" x14ac:dyDescent="0.25">
      <c r="B54" s="61"/>
      <c r="C54" s="61"/>
      <c r="D54" s="61"/>
      <c r="E54" s="46"/>
    </row>
    <row r="55" spans="1:5" ht="15.75" customHeight="1" x14ac:dyDescent="0.25">
      <c r="B55" s="61"/>
      <c r="C55" s="61"/>
      <c r="D55" s="61"/>
      <c r="E55" s="46"/>
    </row>
    <row r="56" spans="1:5" ht="15.75" customHeight="1" x14ac:dyDescent="0.25">
      <c r="B56" s="61"/>
      <c r="C56" s="61"/>
      <c r="D56" s="61"/>
      <c r="E56" s="46"/>
    </row>
    <row r="57" spans="1:5" ht="15.75" customHeight="1" x14ac:dyDescent="0.25">
      <c r="B57" s="61"/>
      <c r="C57" s="61"/>
      <c r="D57" s="61"/>
      <c r="E57" s="46"/>
    </row>
    <row r="58" spans="1:5" ht="15.75" customHeight="1" x14ac:dyDescent="0.25">
      <c r="E58" s="35"/>
    </row>
    <row r="59" spans="1:5" ht="15.75" customHeight="1" x14ac:dyDescent="0.25">
      <c r="E59" s="35"/>
    </row>
    <row r="60" spans="1:5" ht="15.75" customHeight="1" x14ac:dyDescent="0.25"/>
    <row r="61" spans="1:5" ht="15.75" customHeight="1" x14ac:dyDescent="0.25"/>
    <row r="62" spans="1:5" ht="15.75" customHeight="1" x14ac:dyDescent="0.25"/>
    <row r="63" spans="1:5" ht="15.75" customHeight="1" x14ac:dyDescent="0.25"/>
    <row r="64" spans="1:5" ht="16.5" customHeight="1" x14ac:dyDescent="0.25"/>
  </sheetData>
  <phoneticPr fontId="6" type="noConversion"/>
  <printOptions horizontalCentered="1"/>
  <pageMargins left="0.39370078740157483" right="0.39370078740157483" top="0.59055118110236227" bottom="0.78740157480314965" header="0.39370078740157483" footer="0.39370078740157483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zoomScaleNormal="100" workbookViewId="0">
      <selection activeCell="J40" sqref="J40"/>
    </sheetView>
  </sheetViews>
  <sheetFormatPr defaultColWidth="8" defaultRowHeight="15.75" x14ac:dyDescent="0.25"/>
  <cols>
    <col min="1" max="1" width="55.140625" style="32" bestFit="1" customWidth="1"/>
    <col min="2" max="3" width="13.5703125" style="43" bestFit="1" customWidth="1"/>
    <col min="4" max="4" width="13.28515625" style="43" customWidth="1"/>
    <col min="5" max="5" width="18" style="34" customWidth="1"/>
    <col min="6" max="16384" width="8" style="32"/>
  </cols>
  <sheetData>
    <row r="1" spans="1:5" x14ac:dyDescent="0.25">
      <c r="A1" s="32" t="s">
        <v>66</v>
      </c>
      <c r="E1" s="35" t="s">
        <v>170</v>
      </c>
    </row>
    <row r="2" spans="1:5" x14ac:dyDescent="0.25">
      <c r="E2" s="35" t="s">
        <v>62</v>
      </c>
    </row>
    <row r="4" spans="1:5" ht="15.75" customHeight="1" x14ac:dyDescent="0.25">
      <c r="A4" s="40" t="s">
        <v>132</v>
      </c>
    </row>
    <row r="5" spans="1:5" ht="15.75" customHeight="1" x14ac:dyDescent="0.25">
      <c r="A5" s="32" t="s">
        <v>133</v>
      </c>
    </row>
    <row r="6" spans="1:5" ht="15.75" customHeight="1" x14ac:dyDescent="0.25"/>
    <row r="7" spans="1:5" ht="16.5" customHeight="1" thickBot="1" x14ac:dyDescent="0.3">
      <c r="E7" s="49" t="s">
        <v>68</v>
      </c>
    </row>
    <row r="8" spans="1:5" s="40" customFormat="1" ht="16.5" customHeight="1" thickBot="1" x14ac:dyDescent="0.3">
      <c r="A8" s="42" t="s">
        <v>69</v>
      </c>
      <c r="B8" s="38" t="s">
        <v>149</v>
      </c>
      <c r="C8" s="38" t="s">
        <v>169</v>
      </c>
      <c r="D8" s="5" t="s">
        <v>40</v>
      </c>
      <c r="E8" s="5" t="s">
        <v>41</v>
      </c>
    </row>
    <row r="9" spans="1:5" ht="15.75" customHeight="1" x14ac:dyDescent="0.25">
      <c r="E9" s="43"/>
    </row>
    <row r="10" spans="1:5" x14ac:dyDescent="0.25">
      <c r="A10" s="32" t="s">
        <v>44</v>
      </c>
      <c r="B10" s="22">
        <v>7040000</v>
      </c>
      <c r="C10" s="22">
        <v>7271481</v>
      </c>
      <c r="D10" s="22">
        <f t="shared" ref="D10:D15" si="0">C10-B10</f>
        <v>231481</v>
      </c>
      <c r="E10" s="23">
        <f t="shared" ref="E10:E15" si="1">C10/B10</f>
        <v>1.0329999999999999</v>
      </c>
    </row>
    <row r="11" spans="1:5" x14ac:dyDescent="0.25">
      <c r="A11" s="32" t="s">
        <v>115</v>
      </c>
      <c r="B11" s="22">
        <v>11661</v>
      </c>
      <c r="C11" s="22">
        <v>19548</v>
      </c>
      <c r="D11" s="22">
        <f t="shared" si="0"/>
        <v>7887</v>
      </c>
      <c r="E11" s="23">
        <f t="shared" si="1"/>
        <v>1.6759999999999999</v>
      </c>
    </row>
    <row r="12" spans="1:5" s="40" customFormat="1" x14ac:dyDescent="0.25">
      <c r="A12" s="40" t="s">
        <v>134</v>
      </c>
      <c r="B12" s="24">
        <f>SUM(B10:B11)</f>
        <v>7051661</v>
      </c>
      <c r="C12" s="24">
        <f>SUM(C10:C11)</f>
        <v>7291029</v>
      </c>
      <c r="D12" s="24">
        <f t="shared" si="0"/>
        <v>239368</v>
      </c>
      <c r="E12" s="25">
        <f t="shared" si="1"/>
        <v>1.034</v>
      </c>
    </row>
    <row r="13" spans="1:5" s="40" customFormat="1" ht="15.75" customHeight="1" x14ac:dyDescent="0.25">
      <c r="A13" s="32" t="s">
        <v>147</v>
      </c>
      <c r="B13" s="55">
        <v>19482</v>
      </c>
      <c r="C13" s="55">
        <v>16950</v>
      </c>
      <c r="D13" s="22">
        <f t="shared" si="0"/>
        <v>-2532</v>
      </c>
      <c r="E13" s="23">
        <f t="shared" si="1"/>
        <v>0.87</v>
      </c>
    </row>
    <row r="14" spans="1:5" s="40" customFormat="1" ht="15.75" customHeight="1" x14ac:dyDescent="0.25">
      <c r="A14" s="32" t="s">
        <v>148</v>
      </c>
      <c r="B14" s="55">
        <v>35654</v>
      </c>
      <c r="C14" s="55">
        <v>28637</v>
      </c>
      <c r="D14" s="22">
        <f t="shared" si="0"/>
        <v>-7017</v>
      </c>
      <c r="E14" s="23">
        <f t="shared" si="1"/>
        <v>0.80300000000000005</v>
      </c>
    </row>
    <row r="15" spans="1:5" ht="15.75" customHeight="1" x14ac:dyDescent="0.25">
      <c r="A15" s="40" t="s">
        <v>135</v>
      </c>
      <c r="B15" s="24">
        <f>SUM(B13:B14)</f>
        <v>55136</v>
      </c>
      <c r="C15" s="24">
        <f>SUM(C13:C14)</f>
        <v>45587</v>
      </c>
      <c r="D15" s="24">
        <f t="shared" si="0"/>
        <v>-9549</v>
      </c>
      <c r="E15" s="25">
        <f t="shared" si="1"/>
        <v>0.82699999999999996</v>
      </c>
    </row>
    <row r="16" spans="1:5" ht="15.75" customHeight="1" x14ac:dyDescent="0.25">
      <c r="B16" s="22"/>
      <c r="C16" s="22"/>
      <c r="D16" s="22"/>
      <c r="E16" s="23"/>
    </row>
    <row r="17" spans="1:5" s="40" customFormat="1" ht="15.75" customHeight="1" x14ac:dyDescent="0.25">
      <c r="A17" s="40" t="s">
        <v>136</v>
      </c>
      <c r="B17" s="24">
        <v>267844</v>
      </c>
      <c r="C17" s="24">
        <v>532997</v>
      </c>
      <c r="D17" s="24">
        <f>C17-B17</f>
        <v>265153</v>
      </c>
      <c r="E17" s="25">
        <f>C17/B17</f>
        <v>1.99</v>
      </c>
    </row>
    <row r="18" spans="1:5" x14ac:dyDescent="0.25">
      <c r="A18" s="32" t="s">
        <v>145</v>
      </c>
      <c r="B18" s="22"/>
      <c r="C18" s="22"/>
      <c r="D18" s="22"/>
      <c r="E18" s="23"/>
    </row>
    <row r="19" spans="1:5" ht="15.75" customHeight="1" x14ac:dyDescent="0.25">
      <c r="A19" s="32" t="s">
        <v>45</v>
      </c>
      <c r="B19" s="22">
        <v>1299350</v>
      </c>
      <c r="C19" s="22">
        <v>1312172</v>
      </c>
      <c r="D19" s="22">
        <f t="shared" ref="D19:D32" si="2">C19-B19</f>
        <v>12822</v>
      </c>
      <c r="E19" s="23">
        <f t="shared" ref="E19:E32" si="3">C19/B19</f>
        <v>1.01</v>
      </c>
    </row>
    <row r="20" spans="1:5" x14ac:dyDescent="0.25">
      <c r="A20" s="32" t="s">
        <v>137</v>
      </c>
      <c r="B20" s="22">
        <v>1998305</v>
      </c>
      <c r="C20" s="22">
        <v>1956660</v>
      </c>
      <c r="D20" s="22">
        <f t="shared" si="2"/>
        <v>-41645</v>
      </c>
      <c r="E20" s="23">
        <f t="shared" si="3"/>
        <v>0.97899999999999998</v>
      </c>
    </row>
    <row r="21" spans="1:5" ht="15.75" customHeight="1" x14ac:dyDescent="0.25">
      <c r="A21" s="32" t="s">
        <v>46</v>
      </c>
      <c r="B21" s="22">
        <v>257926</v>
      </c>
      <c r="C21" s="22">
        <v>258380</v>
      </c>
      <c r="D21" s="22">
        <f t="shared" si="2"/>
        <v>454</v>
      </c>
      <c r="E21" s="23">
        <f t="shared" si="3"/>
        <v>1.002</v>
      </c>
    </row>
    <row r="22" spans="1:5" ht="15.75" customHeight="1" x14ac:dyDescent="0.25">
      <c r="A22" s="32" t="s">
        <v>47</v>
      </c>
      <c r="B22" s="26">
        <v>2279</v>
      </c>
      <c r="C22" s="26">
        <v>2738</v>
      </c>
      <c r="D22" s="22">
        <f t="shared" si="2"/>
        <v>459</v>
      </c>
      <c r="E22" s="27">
        <f t="shared" si="3"/>
        <v>1.2010000000000001</v>
      </c>
    </row>
    <row r="23" spans="1:5" x14ac:dyDescent="0.25">
      <c r="A23" s="32" t="s">
        <v>48</v>
      </c>
      <c r="B23" s="26">
        <v>2560</v>
      </c>
      <c r="C23" s="26">
        <v>3695</v>
      </c>
      <c r="D23" s="22">
        <f t="shared" si="2"/>
        <v>1135</v>
      </c>
      <c r="E23" s="27">
        <f t="shared" si="3"/>
        <v>1.4430000000000001</v>
      </c>
    </row>
    <row r="24" spans="1:5" x14ac:dyDescent="0.25">
      <c r="A24" s="40" t="s">
        <v>138</v>
      </c>
      <c r="B24" s="24">
        <f>SUM(B19:B23)</f>
        <v>3560420</v>
      </c>
      <c r="C24" s="24">
        <f>SUM(C19:C23)</f>
        <v>3533645</v>
      </c>
      <c r="D24" s="24">
        <f t="shared" si="2"/>
        <v>-26775</v>
      </c>
      <c r="E24" s="25">
        <f t="shared" si="3"/>
        <v>0.99199999999999999</v>
      </c>
    </row>
    <row r="25" spans="1:5" ht="16.5" customHeight="1" x14ac:dyDescent="0.25">
      <c r="A25" s="32" t="s">
        <v>49</v>
      </c>
      <c r="B25" s="22">
        <v>1882124</v>
      </c>
      <c r="C25" s="22">
        <v>2013352</v>
      </c>
      <c r="D25" s="22">
        <f t="shared" si="2"/>
        <v>131228</v>
      </c>
      <c r="E25" s="23">
        <f t="shared" si="3"/>
        <v>1.07</v>
      </c>
    </row>
    <row r="26" spans="1:5" x14ac:dyDescent="0.25">
      <c r="A26" s="32" t="s">
        <v>50</v>
      </c>
      <c r="B26" s="22">
        <v>205837</v>
      </c>
      <c r="C26" s="22">
        <v>201621</v>
      </c>
      <c r="D26" s="22">
        <f t="shared" si="2"/>
        <v>-4216</v>
      </c>
      <c r="E26" s="23">
        <f t="shared" si="3"/>
        <v>0.98</v>
      </c>
    </row>
    <row r="27" spans="1:5" x14ac:dyDescent="0.25">
      <c r="A27" s="32" t="s">
        <v>51</v>
      </c>
      <c r="B27" s="22">
        <v>544108</v>
      </c>
      <c r="C27" s="22">
        <v>490906</v>
      </c>
      <c r="D27" s="22">
        <f t="shared" si="2"/>
        <v>-53202</v>
      </c>
      <c r="E27" s="23">
        <f t="shared" si="3"/>
        <v>0.90200000000000002</v>
      </c>
    </row>
    <row r="28" spans="1:5" x14ac:dyDescent="0.25">
      <c r="A28" s="40" t="s">
        <v>139</v>
      </c>
      <c r="B28" s="24">
        <f>SUM(B25:B27)</f>
        <v>2632069</v>
      </c>
      <c r="C28" s="24">
        <f>SUM(C25:C27)</f>
        <v>2705879</v>
      </c>
      <c r="D28" s="24">
        <f t="shared" si="2"/>
        <v>73810</v>
      </c>
      <c r="E28" s="25">
        <f t="shared" si="3"/>
        <v>1.028</v>
      </c>
    </row>
    <row r="29" spans="1:5" x14ac:dyDescent="0.25">
      <c r="A29" s="40" t="s">
        <v>140</v>
      </c>
      <c r="B29" s="24">
        <v>431345</v>
      </c>
      <c r="C29" s="24">
        <v>435255</v>
      </c>
      <c r="D29" s="24">
        <f t="shared" si="2"/>
        <v>3910</v>
      </c>
      <c r="E29" s="25">
        <f t="shared" si="3"/>
        <v>1.0089999999999999</v>
      </c>
    </row>
    <row r="30" spans="1:5" x14ac:dyDescent="0.25">
      <c r="A30" s="40" t="s">
        <v>141</v>
      </c>
      <c r="B30" s="24">
        <v>747407</v>
      </c>
      <c r="C30" s="24">
        <v>1154062</v>
      </c>
      <c r="D30" s="24">
        <f t="shared" si="2"/>
        <v>406655</v>
      </c>
      <c r="E30" s="25">
        <f t="shared" si="3"/>
        <v>1.544</v>
      </c>
    </row>
    <row r="31" spans="1:5" x14ac:dyDescent="0.25">
      <c r="A31" s="32" t="s">
        <v>146</v>
      </c>
      <c r="B31" s="22">
        <v>12637</v>
      </c>
      <c r="C31" s="22">
        <v>79622</v>
      </c>
      <c r="D31" s="22">
        <f t="shared" si="2"/>
        <v>66985</v>
      </c>
      <c r="E31" s="23">
        <f t="shared" si="3"/>
        <v>6.3010000000000002</v>
      </c>
    </row>
    <row r="32" spans="1:5" s="40" customFormat="1" x14ac:dyDescent="0.25">
      <c r="A32" s="39" t="s">
        <v>142</v>
      </c>
      <c r="B32" s="28">
        <f>SUM(B12,B15,B17)-SUM(B24,B28,B29,B30)</f>
        <v>3400</v>
      </c>
      <c r="C32" s="28">
        <f>SUM(C12,C15,C17)-SUM(C24,C28,C29,C30)</f>
        <v>40772</v>
      </c>
      <c r="D32" s="28">
        <f t="shared" si="2"/>
        <v>37372</v>
      </c>
      <c r="E32" s="1">
        <f t="shared" si="3"/>
        <v>11.992000000000001</v>
      </c>
    </row>
    <row r="33" spans="1:5" s="40" customFormat="1" x14ac:dyDescent="0.25">
      <c r="A33" s="32" t="s">
        <v>52</v>
      </c>
      <c r="B33" s="29"/>
      <c r="C33" s="29"/>
      <c r="D33" s="29"/>
      <c r="E33" s="2"/>
    </row>
    <row r="34" spans="1:5" x14ac:dyDescent="0.25">
      <c r="A34" s="32" t="s">
        <v>53</v>
      </c>
      <c r="B34" s="22"/>
      <c r="C34" s="22"/>
      <c r="D34" s="22"/>
      <c r="E34" s="23"/>
    </row>
    <row r="35" spans="1:5" x14ac:dyDescent="0.25">
      <c r="A35" s="32" t="s">
        <v>125</v>
      </c>
      <c r="B35" s="22"/>
      <c r="C35" s="22"/>
      <c r="D35" s="22"/>
      <c r="E35" s="23"/>
    </row>
    <row r="36" spans="1:5" x14ac:dyDescent="0.25">
      <c r="A36" s="32" t="s">
        <v>126</v>
      </c>
      <c r="B36" s="22">
        <v>3582</v>
      </c>
      <c r="C36" s="22">
        <v>365</v>
      </c>
      <c r="D36" s="22">
        <f>C36-B36</f>
        <v>-3217</v>
      </c>
      <c r="E36" s="23">
        <f>C36/B36</f>
        <v>0.10199999999999999</v>
      </c>
    </row>
    <row r="37" spans="1:5" x14ac:dyDescent="0.25">
      <c r="A37" s="32" t="s">
        <v>54</v>
      </c>
      <c r="B37" s="22">
        <v>1927</v>
      </c>
      <c r="C37" s="22">
        <v>1748</v>
      </c>
      <c r="D37" s="22">
        <f>C37-B37</f>
        <v>-179</v>
      </c>
      <c r="E37" s="23"/>
    </row>
    <row r="38" spans="1:5" s="40" customFormat="1" x14ac:dyDescent="0.25">
      <c r="A38" s="40" t="s">
        <v>143</v>
      </c>
      <c r="B38" s="24">
        <f>SUM(B33:B37)</f>
        <v>5509</v>
      </c>
      <c r="C38" s="24">
        <f>SUM(C33:C37)</f>
        <v>2113</v>
      </c>
      <c r="D38" s="24">
        <f>C38-B38</f>
        <v>-3396</v>
      </c>
      <c r="E38" s="25">
        <f>C38/B38</f>
        <v>0.38400000000000001</v>
      </c>
    </row>
    <row r="39" spans="1:5" x14ac:dyDescent="0.25">
      <c r="A39" s="32" t="s">
        <v>128</v>
      </c>
      <c r="B39" s="22"/>
      <c r="C39" s="22"/>
      <c r="D39" s="22"/>
      <c r="E39" s="23"/>
    </row>
    <row r="40" spans="1:5" x14ac:dyDescent="0.25">
      <c r="A40" s="32" t="s">
        <v>55</v>
      </c>
      <c r="B40" s="22"/>
      <c r="C40" s="22"/>
      <c r="D40" s="22">
        <f>C40-B40</f>
        <v>0</v>
      </c>
      <c r="E40" s="23"/>
    </row>
    <row r="41" spans="1:5" x14ac:dyDescent="0.25">
      <c r="A41" s="32" t="s">
        <v>56</v>
      </c>
      <c r="B41" s="22"/>
      <c r="C41" s="22"/>
      <c r="D41" s="22"/>
      <c r="E41" s="23"/>
    </row>
    <row r="42" spans="1:5" x14ac:dyDescent="0.25">
      <c r="A42" s="32" t="s">
        <v>57</v>
      </c>
      <c r="B42" s="22">
        <v>1476</v>
      </c>
      <c r="C42" s="22">
        <v>1382</v>
      </c>
      <c r="D42" s="22">
        <f>C42-B42</f>
        <v>-94</v>
      </c>
      <c r="E42" s="23">
        <f>C42/B42</f>
        <v>0.93600000000000005</v>
      </c>
    </row>
    <row r="43" spans="1:5" s="40" customFormat="1" x14ac:dyDescent="0.25">
      <c r="A43" s="40" t="s">
        <v>144</v>
      </c>
      <c r="B43" s="24">
        <f>SUM(B39:B42)</f>
        <v>1476</v>
      </c>
      <c r="C43" s="24">
        <f>SUM(C39:C42)</f>
        <v>1382</v>
      </c>
      <c r="D43" s="24">
        <f>C43-B43</f>
        <v>-94</v>
      </c>
      <c r="E43" s="25">
        <f>C43/B43</f>
        <v>0.93600000000000005</v>
      </c>
    </row>
    <row r="44" spans="1:5" s="40" customFormat="1" x14ac:dyDescent="0.25">
      <c r="A44" s="39" t="s">
        <v>130</v>
      </c>
      <c r="B44" s="28">
        <f>B38-B43</f>
        <v>4033</v>
      </c>
      <c r="C44" s="28">
        <f>C38-C43</f>
        <v>731</v>
      </c>
      <c r="D44" s="28">
        <f>C44-B44</f>
        <v>-3302</v>
      </c>
      <c r="E44" s="1">
        <f>C44/B44</f>
        <v>0.18099999999999999</v>
      </c>
    </row>
    <row r="45" spans="1:5" ht="15.75" customHeight="1" x14ac:dyDescent="0.25">
      <c r="B45" s="22"/>
      <c r="C45" s="22"/>
      <c r="D45" s="22"/>
      <c r="E45" s="23"/>
    </row>
    <row r="46" spans="1:5" s="40" customFormat="1" ht="15.75" customHeight="1" x14ac:dyDescent="0.25">
      <c r="A46" s="39" t="s">
        <v>150</v>
      </c>
      <c r="B46" s="57">
        <f>B32+B44</f>
        <v>7433</v>
      </c>
      <c r="C46" s="57">
        <f>C32+C44</f>
        <v>41503</v>
      </c>
      <c r="D46" s="57">
        <f>C46-B46</f>
        <v>34070</v>
      </c>
      <c r="E46" s="58">
        <f>C46/B46</f>
        <v>5.5839999999999996</v>
      </c>
    </row>
    <row r="47" spans="1:5" ht="15.75" customHeight="1" x14ac:dyDescent="0.25">
      <c r="B47" s="26"/>
      <c r="C47" s="26"/>
      <c r="D47" s="26"/>
      <c r="E47" s="27"/>
    </row>
    <row r="48" spans="1:5" s="40" customFormat="1" ht="15.75" customHeight="1" x14ac:dyDescent="0.25">
      <c r="A48" s="40" t="s">
        <v>131</v>
      </c>
      <c r="B48" s="30">
        <v>5486</v>
      </c>
      <c r="C48" s="30">
        <v>7544</v>
      </c>
      <c r="D48" s="30">
        <f>C48-B48</f>
        <v>2058</v>
      </c>
      <c r="E48" s="56">
        <f>C48/B48</f>
        <v>1.375</v>
      </c>
    </row>
    <row r="49" spans="1:5" s="40" customFormat="1" ht="15.75" customHeight="1" x14ac:dyDescent="0.25">
      <c r="A49" s="39" t="s">
        <v>151</v>
      </c>
      <c r="B49" s="57">
        <f>B46-B48</f>
        <v>1947</v>
      </c>
      <c r="C49" s="57">
        <f>C46-C48</f>
        <v>33959</v>
      </c>
      <c r="D49" s="57">
        <f>C49-B49</f>
        <v>32012</v>
      </c>
      <c r="E49" s="58">
        <f>C49/B49</f>
        <v>17.442</v>
      </c>
    </row>
    <row r="50" spans="1:5" ht="15.75" customHeight="1" x14ac:dyDescent="0.25">
      <c r="B50" s="31"/>
      <c r="C50" s="31"/>
      <c r="D50" s="31"/>
    </row>
    <row r="51" spans="1:5" ht="15.75" customHeight="1" x14ac:dyDescent="0.25"/>
    <row r="52" spans="1:5" ht="15.75" customHeight="1" x14ac:dyDescent="0.25">
      <c r="A52" s="46"/>
    </row>
    <row r="53" spans="1:5" ht="15.75" customHeight="1" x14ac:dyDescent="0.25"/>
    <row r="54" spans="1:5" x14ac:dyDescent="0.25">
      <c r="A54" s="47"/>
    </row>
    <row r="55" spans="1:5" ht="15.75" customHeight="1" x14ac:dyDescent="0.25">
      <c r="A55" s="48"/>
    </row>
    <row r="56" spans="1:5" ht="15.75" customHeight="1" x14ac:dyDescent="0.25">
      <c r="A56" s="48"/>
    </row>
    <row r="57" spans="1:5" ht="15.75" customHeight="1" x14ac:dyDescent="0.25"/>
    <row r="58" spans="1:5" ht="15.75" customHeight="1" x14ac:dyDescent="0.25"/>
    <row r="59" spans="1:5" ht="18.75" customHeight="1" x14ac:dyDescent="0.3">
      <c r="D59" s="50"/>
    </row>
    <row r="60" spans="1:5" ht="18.75" customHeight="1" x14ac:dyDescent="0.3">
      <c r="D60" s="50"/>
    </row>
    <row r="61" spans="1:5" ht="15.75" customHeight="1" x14ac:dyDescent="0.25"/>
    <row r="62" spans="1:5" ht="15.75" customHeight="1" x14ac:dyDescent="0.25"/>
    <row r="63" spans="1:5" ht="15.75" customHeight="1" x14ac:dyDescent="0.25"/>
    <row r="65" ht="15.75" customHeight="1" x14ac:dyDescent="0.25"/>
    <row r="66" ht="15.75" customHeight="1" x14ac:dyDescent="0.25"/>
    <row r="67" ht="15.75" customHeight="1" x14ac:dyDescent="0.25"/>
    <row r="69" ht="16.5" customHeight="1" x14ac:dyDescent="0.25"/>
  </sheetData>
  <phoneticPr fontId="6" type="noConversion"/>
  <printOptions horizontalCentered="1"/>
  <pageMargins left="0.39370078740157483" right="0.39370078740157483" top="0.59055118110236227" bottom="0.78740157480314965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Eszközök</vt:lpstr>
      <vt:lpstr>Források</vt:lpstr>
      <vt:lpstr>EK Forgalmi</vt:lpstr>
      <vt:lpstr>EK Összktg</vt:lpstr>
    </vt:vector>
  </TitlesOfParts>
  <Company>VASIVIZ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FeketeM</dc:creator>
  <cp:lastModifiedBy>Rácz Mónika</cp:lastModifiedBy>
  <cp:lastPrinted>2018-04-09T08:04:06Z</cp:lastPrinted>
  <dcterms:created xsi:type="dcterms:W3CDTF">2009-03-24T16:29:52Z</dcterms:created>
  <dcterms:modified xsi:type="dcterms:W3CDTF">2018-04-09T08:06:11Z</dcterms:modified>
</cp:coreProperties>
</file>