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User\Kozgazdasagi\Kozos\Beszámolók\2017. év\2017. év\Ágazati eredmény\"/>
    </mc:Choice>
  </mc:AlternateContent>
  <bookViews>
    <workbookView xWindow="360" yWindow="270" windowWidth="24555" windowHeight="13290" tabRatio="684"/>
  </bookViews>
  <sheets>
    <sheet name="ZRt. össz." sheetId="26" r:id="rId1"/>
  </sheets>
  <externalReferences>
    <externalReference r:id="rId2"/>
  </externalReferences>
  <definedNames>
    <definedName name="__bookmark_6">'[1]2017. fkv. karton'!#REF!</definedName>
    <definedName name="__bookmark_7">#REF!</definedName>
    <definedName name="__bookmark_8">#REF!</definedName>
  </definedNames>
  <calcPr calcId="152511"/>
</workbook>
</file>

<file path=xl/calcChain.xml><?xml version="1.0" encoding="utf-8"?>
<calcChain xmlns="http://schemas.openxmlformats.org/spreadsheetml/2006/main">
  <c r="F32" i="26" l="1"/>
  <c r="E19" i="26" l="1"/>
  <c r="E18" i="26"/>
  <c r="K18" i="26"/>
  <c r="K19" i="26"/>
  <c r="L19" i="26" s="1"/>
  <c r="F20" i="26" l="1"/>
  <c r="K20" i="26"/>
  <c r="L18" i="26"/>
  <c r="L20" i="26" s="1"/>
  <c r="J33" i="26" l="1"/>
  <c r="I33" i="26"/>
  <c r="H33" i="26"/>
  <c r="G33" i="26"/>
  <c r="F33" i="26"/>
  <c r="D33" i="26"/>
  <c r="C33" i="26"/>
  <c r="K30" i="26"/>
  <c r="E30" i="26"/>
  <c r="K27" i="26"/>
  <c r="E27" i="26"/>
  <c r="J24" i="26"/>
  <c r="I24" i="26"/>
  <c r="I36" i="26" s="1"/>
  <c r="H24" i="26"/>
  <c r="G24" i="26"/>
  <c r="G36" i="26" s="1"/>
  <c r="F24" i="26"/>
  <c r="D24" i="26"/>
  <c r="C24" i="26"/>
  <c r="C36" i="26" s="1"/>
  <c r="K21" i="26"/>
  <c r="E21" i="26"/>
  <c r="K15" i="26"/>
  <c r="E15" i="26"/>
  <c r="K12" i="26"/>
  <c r="E12" i="26"/>
  <c r="K9" i="26"/>
  <c r="E9" i="26"/>
  <c r="K6" i="26"/>
  <c r="E6" i="26"/>
  <c r="K33" i="26" l="1"/>
  <c r="L30" i="26"/>
  <c r="L27" i="26"/>
  <c r="L15" i="26"/>
  <c r="L21" i="26"/>
  <c r="L12" i="26"/>
  <c r="L9" i="26"/>
  <c r="L6" i="26"/>
  <c r="E33" i="26"/>
  <c r="F36" i="26"/>
  <c r="H36" i="26"/>
  <c r="J36" i="26"/>
  <c r="E24" i="26"/>
  <c r="K24" i="26"/>
  <c r="K36" i="26" s="1"/>
  <c r="D36" i="26"/>
  <c r="L33" i="26" l="1"/>
  <c r="L24" i="26"/>
  <c r="L36" i="26" s="1"/>
  <c r="E36" i="26"/>
  <c r="J14" i="26" l="1"/>
  <c r="J8" i="26" l="1"/>
  <c r="H8" i="26"/>
  <c r="F8" i="26"/>
  <c r="K7" i="26"/>
  <c r="F14" i="26"/>
  <c r="C14" i="26"/>
  <c r="I8" i="26"/>
  <c r="G8" i="26"/>
  <c r="C8" i="26"/>
  <c r="E7" i="26"/>
  <c r="I14" i="26"/>
  <c r="G14" i="26"/>
  <c r="D14" i="26"/>
  <c r="D8" i="26"/>
  <c r="I23" i="26"/>
  <c r="G23" i="26"/>
  <c r="H34" i="26"/>
  <c r="G32" i="26"/>
  <c r="J23" i="26"/>
  <c r="D32" i="26"/>
  <c r="D23" i="26"/>
  <c r="I34" i="26" l="1"/>
  <c r="J11" i="26"/>
  <c r="F11" i="26"/>
  <c r="L7" i="26"/>
  <c r="L8" i="26" s="1"/>
  <c r="E8" i="26"/>
  <c r="E13" i="26"/>
  <c r="K31" i="26"/>
  <c r="K32" i="26" s="1"/>
  <c r="G34" i="26"/>
  <c r="G35" i="26" s="1"/>
  <c r="G29" i="26"/>
  <c r="C32" i="26"/>
  <c r="E31" i="26"/>
  <c r="F34" i="26"/>
  <c r="F35" i="26" s="1"/>
  <c r="F29" i="26"/>
  <c r="K28" i="26"/>
  <c r="D34" i="26"/>
  <c r="D35" i="26" s="1"/>
  <c r="D29" i="26"/>
  <c r="K22" i="26"/>
  <c r="K23" i="26" s="1"/>
  <c r="F23" i="26"/>
  <c r="D11" i="26"/>
  <c r="G11" i="26"/>
  <c r="I11" i="26"/>
  <c r="J34" i="26"/>
  <c r="K13" i="26"/>
  <c r="K14" i="26" s="1"/>
  <c r="K8" i="26"/>
  <c r="C17" i="26" l="1"/>
  <c r="E16" i="26"/>
  <c r="C25" i="26"/>
  <c r="K29" i="26"/>
  <c r="K34" i="26"/>
  <c r="K35" i="26" s="1"/>
  <c r="J17" i="26"/>
  <c r="J25" i="26"/>
  <c r="K16" i="26"/>
  <c r="F17" i="26"/>
  <c r="F25" i="26"/>
  <c r="L13" i="26"/>
  <c r="L14" i="26" s="1"/>
  <c r="E14" i="26"/>
  <c r="K10" i="26"/>
  <c r="K11" i="26" s="1"/>
  <c r="H25" i="26"/>
  <c r="C11" i="26"/>
  <c r="E10" i="26"/>
  <c r="I17" i="26"/>
  <c r="I25" i="26"/>
  <c r="D17" i="26"/>
  <c r="D25" i="26"/>
  <c r="G17" i="26"/>
  <c r="G25" i="26"/>
  <c r="C23" i="26"/>
  <c r="E22" i="26"/>
  <c r="L31" i="26"/>
  <c r="L32" i="26" s="1"/>
  <c r="E32" i="26"/>
  <c r="L22" i="26" l="1"/>
  <c r="L23" i="26" s="1"/>
  <c r="E23" i="26"/>
  <c r="C34" i="26"/>
  <c r="C35" i="26" s="1"/>
  <c r="C29" i="26"/>
  <c r="E28" i="26"/>
  <c r="G26" i="26"/>
  <c r="G37" i="26"/>
  <c r="G38" i="26" s="1"/>
  <c r="D26" i="26"/>
  <c r="D37" i="26"/>
  <c r="D38" i="26" s="1"/>
  <c r="I37" i="26"/>
  <c r="I38" i="26" s="1"/>
  <c r="I26" i="26"/>
  <c r="L10" i="26"/>
  <c r="L11" i="26" s="1"/>
  <c r="E11" i="26"/>
  <c r="H26" i="26"/>
  <c r="H37" i="26"/>
  <c r="H38" i="26" s="1"/>
  <c r="F26" i="26"/>
  <c r="F37" i="26"/>
  <c r="F38" i="26" s="1"/>
  <c r="K17" i="26"/>
  <c r="K25" i="26"/>
  <c r="L16" i="26"/>
  <c r="L17" i="26" s="1"/>
  <c r="E17" i="26"/>
  <c r="E25" i="26"/>
  <c r="J26" i="26"/>
  <c r="J37" i="26"/>
  <c r="J38" i="26" s="1"/>
  <c r="C37" i="26"/>
  <c r="C38" i="26" s="1"/>
  <c r="C26" i="26"/>
  <c r="L25" i="26" l="1"/>
  <c r="E26" i="26"/>
  <c r="K37" i="26"/>
  <c r="K38" i="26" s="1"/>
  <c r="K26" i="26"/>
  <c r="E29" i="26"/>
  <c r="L28" i="26"/>
  <c r="E34" i="26"/>
  <c r="E35" i="26" s="1"/>
  <c r="E37" i="26" l="1"/>
  <c r="E38" i="26" s="1"/>
  <c r="L34" i="26"/>
  <c r="L35" i="26" s="1"/>
  <c r="L29" i="26"/>
  <c r="L37" i="26"/>
  <c r="L26" i="26"/>
</calcChain>
</file>

<file path=xl/sharedStrings.xml><?xml version="1.0" encoding="utf-8"?>
<sst xmlns="http://schemas.openxmlformats.org/spreadsheetml/2006/main" count="61" uniqueCount="31">
  <si>
    <t>Ivóvíz
szolgáltatás</t>
  </si>
  <si>
    <t>Fürdő
szolgáltatás</t>
  </si>
  <si>
    <t>Építőipari
tevékenység</t>
  </si>
  <si>
    <t>eFt</t>
  </si>
  <si>
    <t>Ágazati eredmény terv értékelése</t>
  </si>
  <si>
    <t>Tevékenységek</t>
  </si>
  <si>
    <t>Szennyvíz-
elvezetés,
-tisztítás</t>
  </si>
  <si>
    <t>ELSŐDLEGES
TEVÉKENYSÉG</t>
  </si>
  <si>
    <t>Ipari víz
szolgáltatás</t>
  </si>
  <si>
    <t>Alaptevékeny-
séggel kapcs.
egyéb tev.</t>
  </si>
  <si>
    <t>Alaptevékeny-
ségen kívüli
egyéb tev.</t>
  </si>
  <si>
    <t>MÁSODLAGOS
TEVÉKENYSÉG</t>
  </si>
  <si>
    <t>ZRt.
ÖSSZESEN</t>
  </si>
  <si>
    <t>Értékesítés
nettó
árbevétele</t>
  </si>
  <si>
    <t>index</t>
  </si>
  <si>
    <t>Értékesítés
közvetlen
költsége</t>
  </si>
  <si>
    <t>Közvetett
költség</t>
  </si>
  <si>
    <t>Egyéb
bevételek</t>
  </si>
  <si>
    <t>Egyéb
ráfordítások</t>
  </si>
  <si>
    <t>ÜZEMI (ÜZLETI)
TEVÉKENYSÉG
EREDMÉNYE</t>
  </si>
  <si>
    <t>Pénzügyi
műveletek
bevételei</t>
  </si>
  <si>
    <t>Pénzügyi
műveletek
ráfordításai</t>
  </si>
  <si>
    <t>ADÓZÁS
ELŐTTI
EREDMÉNY</t>
  </si>
  <si>
    <t>…………………………………………</t>
  </si>
  <si>
    <t>Dr. Kohuth Viktor</t>
  </si>
  <si>
    <t>vezérigazgató</t>
  </si>
  <si>
    <t>2017. év</t>
  </si>
  <si>
    <t xml:space="preserve">2017. évi 1.sz. mód. terv </t>
  </si>
  <si>
    <t>ebből: önkormányzattól kapott támogatás</t>
  </si>
  <si>
    <t>2017. év tény</t>
  </si>
  <si>
    <t>PÉNZÜGYI
MŰVELETEK
EREDMÉNYE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</si>
</sst>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9" fillId="0" borderId="0" xfId="0" applyFont="1" applyFill="1"/>
    <xf numFmtId="0" fontId="5" fillId="0" borderId="0" xfId="0" applyFont="1" applyFill="1" applyAlignment="1">
      <alignment horizontal="right"/>
    </xf>
    <xf numFmtId="3" fontId="8" fillId="0" borderId="1" xfId="0" applyNumberFormat="1" applyFont="1" applyFill="1" applyBorder="1"/>
    <xf numFmtId="3" fontId="9" fillId="0" borderId="1" xfId="0" applyNumberFormat="1" applyFont="1" applyFill="1" applyBorder="1"/>
    <xf numFmtId="3" fontId="7" fillId="0" borderId="1" xfId="0" applyNumberFormat="1" applyFont="1" applyFill="1" applyBorder="1"/>
    <xf numFmtId="3" fontId="5" fillId="0" borderId="1" xfId="0" applyNumberFormat="1" applyFont="1" applyFill="1" applyBorder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3" fontId="5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/>
    <xf numFmtId="164" fontId="7" fillId="0" borderId="1" xfId="4" applyNumberFormat="1" applyFont="1" applyFill="1" applyBorder="1"/>
    <xf numFmtId="164" fontId="8" fillId="0" borderId="1" xfId="4" applyNumberFormat="1" applyFont="1" applyFill="1" applyBorder="1"/>
    <xf numFmtId="164" fontId="5" fillId="0" borderId="1" xfId="4" applyNumberFormat="1" applyFont="1" applyFill="1" applyBorder="1"/>
    <xf numFmtId="3" fontId="5" fillId="0" borderId="1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164" fontId="9" fillId="0" borderId="1" xfId="4" applyNumberFormat="1" applyFont="1" applyFill="1" applyBorder="1"/>
    <xf numFmtId="3" fontId="5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164" fontId="5" fillId="0" borderId="0" xfId="4" applyNumberFormat="1" applyFont="1" applyFill="1" applyBorder="1"/>
    <xf numFmtId="164" fontId="9" fillId="0" borderId="0" xfId="4" applyNumberFormat="1" applyFont="1" applyFill="1" applyBorder="1"/>
    <xf numFmtId="3" fontId="12" fillId="0" borderId="1" xfId="0" applyNumberFormat="1" applyFont="1" applyFill="1" applyBorder="1" applyAlignment="1">
      <alignment horizontal="left" vertical="center" wrapText="1"/>
    </xf>
    <xf numFmtId="164" fontId="12" fillId="0" borderId="1" xfId="4" applyNumberFormat="1" applyFont="1" applyFill="1" applyBorder="1"/>
    <xf numFmtId="164" fontId="13" fillId="0" borderId="1" xfId="4" applyNumberFormat="1" applyFont="1" applyFill="1" applyBorder="1"/>
    <xf numFmtId="164" fontId="15" fillId="0" borderId="1" xfId="4" applyNumberFormat="1" applyFont="1" applyFill="1" applyBorder="1"/>
    <xf numFmtId="3" fontId="13" fillId="0" borderId="1" xfId="0" applyNumberFormat="1" applyFont="1" applyFill="1" applyBorder="1"/>
    <xf numFmtId="3" fontId="14" fillId="0" borderId="1" xfId="0" applyNumberFormat="1" applyFont="1" applyFill="1" applyBorder="1"/>
    <xf numFmtId="3" fontId="12" fillId="0" borderId="1" xfId="0" applyNumberFormat="1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vertical="center"/>
    </xf>
  </cellXfs>
  <cellStyles count="6">
    <cellStyle name="Normál" xfId="0" builtinId="0"/>
    <cellStyle name="Normál 2" xfId="1"/>
    <cellStyle name="Normál 2 2" xfId="3"/>
    <cellStyle name="Normál 3" xfId="2"/>
    <cellStyle name="Normál 4" xfId="5"/>
    <cellStyle name="Százalék" xfId="4" builtinId="5"/>
  </cellStyles>
  <dxfs count="0"/>
  <tableStyles count="0" defaultTableStyle="TableStyleMedium2" defaultPivotStyle="PivotStyleLight16"/>
  <colors>
    <mruColors>
      <color rgb="FF004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Kozgazdasagi/Kozos/Ellen&#337;rz&#233;s/2017.&#233;v/Arbevetel_fkv_mszam_ell_2017_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56. sz. riport"/>
      <sheetName val="hibás átkönyvelendő"/>
      <sheetName val="2017. fkv. karto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workbookViewId="0">
      <pane xSplit="2" ySplit="5" topLeftCell="C6" activePane="bottomRight" state="frozen"/>
      <selection sqref="A1:N1"/>
      <selection pane="topRight" sqref="A1:N1"/>
      <selection pane="bottomLeft" sqref="A1:N1"/>
      <selection pane="bottomRight" sqref="A1:L1"/>
    </sheetView>
  </sheetViews>
  <sheetFormatPr defaultColWidth="15.7109375" defaultRowHeight="12.75" x14ac:dyDescent="0.2"/>
  <cols>
    <col min="1" max="1" width="14.7109375" style="9" bestFit="1" customWidth="1"/>
    <col min="2" max="2" width="21.85546875" style="7" customWidth="1"/>
    <col min="3" max="3" width="11.7109375" style="7" bestFit="1" customWidth="1"/>
    <col min="4" max="4" width="10.85546875" style="7" bestFit="1" customWidth="1"/>
    <col min="5" max="5" width="15.5703125" style="1" customWidth="1"/>
    <col min="6" max="6" width="11.7109375" style="9" bestFit="1" customWidth="1"/>
    <col min="7" max="7" width="12.28515625" style="9" bestFit="1" customWidth="1"/>
    <col min="8" max="8" width="11.7109375" style="7" bestFit="1" customWidth="1"/>
    <col min="9" max="10" width="14" style="9" bestFit="1" customWidth="1"/>
    <col min="11" max="11" width="15.140625" style="9" customWidth="1"/>
    <col min="12" max="12" width="10.85546875" style="7" bestFit="1" customWidth="1"/>
    <col min="13" max="15" width="15.7109375" style="9" customWidth="1"/>
    <col min="16" max="16" width="15.7109375" style="7" customWidth="1"/>
    <col min="17" max="16384" width="15.7109375" style="9"/>
  </cols>
  <sheetData>
    <row r="1" spans="1:20" s="7" customFormat="1" ht="15.75" x14ac:dyDescent="0.25">
      <c r="A1" s="37" t="s">
        <v>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8"/>
      <c r="N1" s="8"/>
      <c r="O1" s="8"/>
      <c r="P1" s="8"/>
    </row>
    <row r="2" spans="1:20" ht="15.75" x14ac:dyDescent="0.25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8"/>
      <c r="N2" s="8"/>
      <c r="O2" s="8"/>
      <c r="P2" s="8"/>
    </row>
    <row r="3" spans="1:20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20" x14ac:dyDescent="0.2">
      <c r="L4" s="2" t="s">
        <v>3</v>
      </c>
      <c r="T4" s="2"/>
    </row>
    <row r="5" spans="1:20" s="7" customFormat="1" ht="51" x14ac:dyDescent="0.2">
      <c r="A5" s="38" t="s">
        <v>5</v>
      </c>
      <c r="B5" s="38"/>
      <c r="C5" s="10" t="s">
        <v>0</v>
      </c>
      <c r="D5" s="10" t="s">
        <v>6</v>
      </c>
      <c r="E5" s="11" t="s">
        <v>7</v>
      </c>
      <c r="F5" s="10" t="s">
        <v>1</v>
      </c>
      <c r="G5" s="10" t="s">
        <v>2</v>
      </c>
      <c r="H5" s="10" t="s">
        <v>8</v>
      </c>
      <c r="I5" s="10" t="s">
        <v>9</v>
      </c>
      <c r="J5" s="10" t="s">
        <v>10</v>
      </c>
      <c r="K5" s="11" t="s">
        <v>11</v>
      </c>
      <c r="L5" s="12" t="s">
        <v>12</v>
      </c>
    </row>
    <row r="6" spans="1:20" x14ac:dyDescent="0.2">
      <c r="A6" s="35" t="s">
        <v>13</v>
      </c>
      <c r="B6" s="13" t="s">
        <v>27</v>
      </c>
      <c r="C6" s="5">
        <v>2842474</v>
      </c>
      <c r="D6" s="5">
        <v>3136911</v>
      </c>
      <c r="E6" s="3">
        <f>SUM(C6:D6)</f>
        <v>5979385</v>
      </c>
      <c r="F6" s="5">
        <v>115000</v>
      </c>
      <c r="G6" s="5">
        <v>827539</v>
      </c>
      <c r="H6" s="5">
        <v>6800</v>
      </c>
      <c r="I6" s="5">
        <v>86912</v>
      </c>
      <c r="J6" s="5">
        <v>80385</v>
      </c>
      <c r="K6" s="3">
        <f>SUM(F6:J6)</f>
        <v>1116636</v>
      </c>
      <c r="L6" s="6">
        <f>+E6+K6</f>
        <v>7096021</v>
      </c>
      <c r="M6" s="14"/>
    </row>
    <row r="7" spans="1:20" x14ac:dyDescent="0.2">
      <c r="A7" s="35"/>
      <c r="B7" s="13" t="s">
        <v>29</v>
      </c>
      <c r="C7" s="5">
        <v>2913698</v>
      </c>
      <c r="D7" s="5">
        <v>3205729</v>
      </c>
      <c r="E7" s="3">
        <f>SUM(C7:D7)</f>
        <v>6119427</v>
      </c>
      <c r="F7" s="5">
        <v>101027</v>
      </c>
      <c r="G7" s="5">
        <v>859382</v>
      </c>
      <c r="H7" s="5">
        <v>8409</v>
      </c>
      <c r="I7" s="5">
        <v>105738</v>
      </c>
      <c r="J7" s="5">
        <v>97046</v>
      </c>
      <c r="K7" s="3">
        <f>SUM(F7:J7)</f>
        <v>1171602</v>
      </c>
      <c r="L7" s="6">
        <f>+E7+K7</f>
        <v>7291029</v>
      </c>
      <c r="M7" s="14"/>
    </row>
    <row r="8" spans="1:20" x14ac:dyDescent="0.2">
      <c r="A8" s="35"/>
      <c r="B8" s="13" t="s">
        <v>14</v>
      </c>
      <c r="C8" s="15">
        <f>+C7/C6</f>
        <v>1.0250570453766683</v>
      </c>
      <c r="D8" s="15">
        <f t="shared" ref="D8:L8" si="0">+D7/D6</f>
        <v>1.0219381423317397</v>
      </c>
      <c r="E8" s="16">
        <f t="shared" si="0"/>
        <v>1.0234208033100394</v>
      </c>
      <c r="F8" s="15">
        <f t="shared" si="0"/>
        <v>0.87849565217391301</v>
      </c>
      <c r="G8" s="15">
        <f t="shared" si="0"/>
        <v>1.0384791532483666</v>
      </c>
      <c r="H8" s="15">
        <f t="shared" si="0"/>
        <v>1.2366176470588235</v>
      </c>
      <c r="I8" s="15">
        <f t="shared" si="0"/>
        <v>1.2166099042709868</v>
      </c>
      <c r="J8" s="15">
        <f t="shared" si="0"/>
        <v>1.2072650370093923</v>
      </c>
      <c r="K8" s="16">
        <f t="shared" si="0"/>
        <v>1.0492246354228236</v>
      </c>
      <c r="L8" s="17">
        <f t="shared" si="0"/>
        <v>1.0274813166421013</v>
      </c>
      <c r="M8" s="14"/>
    </row>
    <row r="9" spans="1:20" x14ac:dyDescent="0.2">
      <c r="A9" s="35" t="s">
        <v>15</v>
      </c>
      <c r="B9" s="13" t="s">
        <v>27</v>
      </c>
      <c r="C9" s="5">
        <v>2209836</v>
      </c>
      <c r="D9" s="5">
        <v>2487224</v>
      </c>
      <c r="E9" s="3">
        <f>SUM(C9:D9)</f>
        <v>4697060</v>
      </c>
      <c r="F9" s="5">
        <v>254813</v>
      </c>
      <c r="G9" s="5">
        <v>658334</v>
      </c>
      <c r="H9" s="5">
        <v>0</v>
      </c>
      <c r="I9" s="5">
        <v>40867</v>
      </c>
      <c r="J9" s="5">
        <v>2998</v>
      </c>
      <c r="K9" s="3">
        <f>SUM(F9:J9)</f>
        <v>957012</v>
      </c>
      <c r="L9" s="6">
        <f t="shared" ref="L9:L10" si="1">+E9+K9</f>
        <v>5654072</v>
      </c>
      <c r="M9" s="14"/>
    </row>
    <row r="10" spans="1:20" x14ac:dyDescent="0.2">
      <c r="A10" s="35"/>
      <c r="B10" s="13" t="s">
        <v>29</v>
      </c>
      <c r="C10" s="5">
        <v>2116428</v>
      </c>
      <c r="D10" s="5">
        <v>2531109</v>
      </c>
      <c r="E10" s="3">
        <f>SUM(C10:D10)</f>
        <v>4647537</v>
      </c>
      <c r="F10" s="5">
        <v>231368</v>
      </c>
      <c r="G10" s="5">
        <v>634674</v>
      </c>
      <c r="H10" s="5">
        <v>1130</v>
      </c>
      <c r="I10" s="5">
        <v>44641</v>
      </c>
      <c r="J10" s="5">
        <v>3733</v>
      </c>
      <c r="K10" s="3">
        <f>SUM(F10:J10)</f>
        <v>915546</v>
      </c>
      <c r="L10" s="6">
        <f t="shared" si="1"/>
        <v>5563083</v>
      </c>
      <c r="M10" s="14"/>
    </row>
    <row r="11" spans="1:20" x14ac:dyDescent="0.2">
      <c r="A11" s="35"/>
      <c r="B11" s="13" t="s">
        <v>14</v>
      </c>
      <c r="C11" s="15">
        <f t="shared" ref="C11:L11" si="2">+C10/C9</f>
        <v>0.95773079993266463</v>
      </c>
      <c r="D11" s="15">
        <f t="shared" si="2"/>
        <v>1.0176441687600313</v>
      </c>
      <c r="E11" s="16">
        <f t="shared" si="2"/>
        <v>0.98945659625382687</v>
      </c>
      <c r="F11" s="15">
        <f t="shared" si="2"/>
        <v>0.90799135051979296</v>
      </c>
      <c r="G11" s="15">
        <f t="shared" si="2"/>
        <v>0.96406079588780158</v>
      </c>
      <c r="H11" s="15"/>
      <c r="I11" s="15">
        <f t="shared" si="2"/>
        <v>1.0923483495240658</v>
      </c>
      <c r="J11" s="15">
        <f t="shared" si="2"/>
        <v>1.2451634422948632</v>
      </c>
      <c r="K11" s="16">
        <f t="shared" si="2"/>
        <v>0.95667138970044263</v>
      </c>
      <c r="L11" s="17">
        <f t="shared" si="2"/>
        <v>0.98390735031319021</v>
      </c>
      <c r="M11" s="14"/>
    </row>
    <row r="12" spans="1:20" x14ac:dyDescent="0.2">
      <c r="A12" s="35" t="s">
        <v>16</v>
      </c>
      <c r="B12" s="13" t="s">
        <v>27</v>
      </c>
      <c r="C12" s="5">
        <v>416332</v>
      </c>
      <c r="D12" s="5">
        <v>448378</v>
      </c>
      <c r="E12" s="3">
        <f>SUM(C12:D12)</f>
        <v>864710</v>
      </c>
      <c r="F12" s="5">
        <v>35711</v>
      </c>
      <c r="G12" s="5">
        <v>77882</v>
      </c>
      <c r="H12" s="5">
        <v>0</v>
      </c>
      <c r="I12" s="5">
        <v>5171</v>
      </c>
      <c r="J12" s="5">
        <v>189</v>
      </c>
      <c r="K12" s="3">
        <f>SUM(F12:J12)</f>
        <v>118953</v>
      </c>
      <c r="L12" s="6">
        <f t="shared" ref="L12:L13" si="3">+E12+K12</f>
        <v>983663</v>
      </c>
      <c r="M12" s="14"/>
    </row>
    <row r="13" spans="1:20" x14ac:dyDescent="0.2">
      <c r="A13" s="35"/>
      <c r="B13" s="13" t="s">
        <v>29</v>
      </c>
      <c r="C13" s="5">
        <v>457787</v>
      </c>
      <c r="D13" s="5">
        <v>487613</v>
      </c>
      <c r="E13" s="3">
        <f>SUM(C13:D13)</f>
        <v>945400</v>
      </c>
      <c r="F13" s="5">
        <v>40242</v>
      </c>
      <c r="G13" s="5">
        <v>75277</v>
      </c>
      <c r="H13" s="5">
        <v>128</v>
      </c>
      <c r="I13" s="5">
        <v>5005</v>
      </c>
      <c r="J13" s="5">
        <v>57</v>
      </c>
      <c r="K13" s="3">
        <f>SUM(F13:J13)</f>
        <v>120709</v>
      </c>
      <c r="L13" s="6">
        <f t="shared" si="3"/>
        <v>1066109</v>
      </c>
      <c r="M13" s="14"/>
      <c r="N13" s="14"/>
    </row>
    <row r="14" spans="1:20" x14ac:dyDescent="0.2">
      <c r="A14" s="35"/>
      <c r="B14" s="13" t="s">
        <v>14</v>
      </c>
      <c r="C14" s="15">
        <f t="shared" ref="C14:L14" si="4">+C13/C12</f>
        <v>1.099571976211293</v>
      </c>
      <c r="D14" s="15">
        <f t="shared" si="4"/>
        <v>1.0875042932525683</v>
      </c>
      <c r="E14" s="16">
        <f t="shared" si="4"/>
        <v>1.0933145216315296</v>
      </c>
      <c r="F14" s="15">
        <f t="shared" si="4"/>
        <v>1.1268796729299095</v>
      </c>
      <c r="G14" s="15">
        <f t="shared" si="4"/>
        <v>0.96655196322641945</v>
      </c>
      <c r="H14" s="15"/>
      <c r="I14" s="15">
        <f t="shared" si="4"/>
        <v>0.9678978920905047</v>
      </c>
      <c r="J14" s="15">
        <f t="shared" si="4"/>
        <v>0.30158730158730157</v>
      </c>
      <c r="K14" s="16">
        <f t="shared" si="4"/>
        <v>1.0147621329432632</v>
      </c>
      <c r="L14" s="17">
        <f t="shared" si="4"/>
        <v>1.0838152903992526</v>
      </c>
      <c r="M14" s="14"/>
    </row>
    <row r="15" spans="1:20" x14ac:dyDescent="0.2">
      <c r="A15" s="35" t="s">
        <v>17</v>
      </c>
      <c r="B15" s="13" t="s">
        <v>27</v>
      </c>
      <c r="C15" s="5">
        <v>51478</v>
      </c>
      <c r="D15" s="5">
        <v>61940</v>
      </c>
      <c r="E15" s="3">
        <f>SUM(C15:D15)</f>
        <v>113418</v>
      </c>
      <c r="F15" s="5">
        <v>91936</v>
      </c>
      <c r="G15" s="5">
        <v>13488</v>
      </c>
      <c r="H15" s="5">
        <v>0</v>
      </c>
      <c r="I15" s="5">
        <v>895</v>
      </c>
      <c r="J15" s="5">
        <v>33</v>
      </c>
      <c r="K15" s="3">
        <f>SUM(F15:J15)</f>
        <v>106352</v>
      </c>
      <c r="L15" s="6">
        <f t="shared" ref="L15:L22" si="5">+E15+K15</f>
        <v>219770</v>
      </c>
      <c r="M15" s="14"/>
    </row>
    <row r="16" spans="1:20" x14ac:dyDescent="0.2">
      <c r="A16" s="35"/>
      <c r="B16" s="13" t="s">
        <v>29</v>
      </c>
      <c r="C16" s="5">
        <v>60243</v>
      </c>
      <c r="D16" s="5">
        <v>369816</v>
      </c>
      <c r="E16" s="3">
        <f>SUM(C16:D16)</f>
        <v>430059</v>
      </c>
      <c r="F16" s="5">
        <v>90980</v>
      </c>
      <c r="G16" s="5">
        <v>8627</v>
      </c>
      <c r="H16" s="5">
        <v>84</v>
      </c>
      <c r="I16" s="5">
        <v>1063</v>
      </c>
      <c r="J16" s="5">
        <v>2184</v>
      </c>
      <c r="K16" s="3">
        <f>SUM(F16:J16)</f>
        <v>102938</v>
      </c>
      <c r="L16" s="6">
        <f t="shared" si="5"/>
        <v>532997</v>
      </c>
      <c r="M16" s="14"/>
    </row>
    <row r="17" spans="1:14" x14ac:dyDescent="0.2">
      <c r="A17" s="35"/>
      <c r="B17" s="13" t="s">
        <v>14</v>
      </c>
      <c r="C17" s="15">
        <f t="shared" ref="C17:L17" si="6">+C16/C15</f>
        <v>1.170266910136369</v>
      </c>
      <c r="D17" s="15">
        <f t="shared" si="6"/>
        <v>5.970552147239264</v>
      </c>
      <c r="E17" s="16">
        <f t="shared" si="6"/>
        <v>3.791805533513199</v>
      </c>
      <c r="F17" s="15">
        <f t="shared" si="6"/>
        <v>0.98960146188652975</v>
      </c>
      <c r="G17" s="15">
        <f t="shared" si="6"/>
        <v>0.63960557532621587</v>
      </c>
      <c r="H17" s="15"/>
      <c r="I17" s="15">
        <f t="shared" si="6"/>
        <v>1.1877094972067039</v>
      </c>
      <c r="J17" s="15">
        <f t="shared" si="6"/>
        <v>66.181818181818187</v>
      </c>
      <c r="K17" s="16">
        <f t="shared" si="6"/>
        <v>0.96789905220400185</v>
      </c>
      <c r="L17" s="17">
        <f t="shared" si="6"/>
        <v>2.42524912408427</v>
      </c>
      <c r="M17" s="14"/>
    </row>
    <row r="18" spans="1:14" x14ac:dyDescent="0.2">
      <c r="A18" s="36" t="s">
        <v>28</v>
      </c>
      <c r="B18" s="26" t="s">
        <v>27</v>
      </c>
      <c r="C18" s="27"/>
      <c r="D18" s="27"/>
      <c r="E18" s="30">
        <f t="shared" ref="E18:E19" si="7">SUM(C18:D18)</f>
        <v>0</v>
      </c>
      <c r="F18" s="32">
        <v>90000</v>
      </c>
      <c r="G18" s="27"/>
      <c r="H18" s="27"/>
      <c r="I18" s="27"/>
      <c r="J18" s="27"/>
      <c r="K18" s="30">
        <f t="shared" ref="K18:K19" si="8">SUM(F18:J18)</f>
        <v>90000</v>
      </c>
      <c r="L18" s="31">
        <f t="shared" si="5"/>
        <v>90000</v>
      </c>
      <c r="M18" s="14"/>
    </row>
    <row r="19" spans="1:14" x14ac:dyDescent="0.2">
      <c r="A19" s="36"/>
      <c r="B19" s="26" t="s">
        <v>29</v>
      </c>
      <c r="C19" s="27"/>
      <c r="D19" s="27"/>
      <c r="E19" s="30">
        <f t="shared" si="7"/>
        <v>0</v>
      </c>
      <c r="F19" s="32">
        <v>90000</v>
      </c>
      <c r="G19" s="27"/>
      <c r="H19" s="27"/>
      <c r="I19" s="27"/>
      <c r="J19" s="27"/>
      <c r="K19" s="30">
        <f t="shared" si="8"/>
        <v>90000</v>
      </c>
      <c r="L19" s="31">
        <f t="shared" si="5"/>
        <v>90000</v>
      </c>
      <c r="M19" s="14"/>
    </row>
    <row r="20" spans="1:14" x14ac:dyDescent="0.2">
      <c r="A20" s="36"/>
      <c r="B20" s="26" t="s">
        <v>14</v>
      </c>
      <c r="C20" s="27"/>
      <c r="D20" s="27"/>
      <c r="E20" s="28"/>
      <c r="F20" s="27">
        <f t="shared" ref="F20:L20" si="9">+F19/F18</f>
        <v>1</v>
      </c>
      <c r="G20" s="27"/>
      <c r="H20" s="27"/>
      <c r="I20" s="27"/>
      <c r="J20" s="27"/>
      <c r="K20" s="28">
        <f t="shared" si="9"/>
        <v>1</v>
      </c>
      <c r="L20" s="29">
        <f t="shared" si="9"/>
        <v>1</v>
      </c>
      <c r="M20" s="14"/>
    </row>
    <row r="21" spans="1:14" x14ac:dyDescent="0.2">
      <c r="A21" s="35" t="s">
        <v>18</v>
      </c>
      <c r="B21" s="13" t="s">
        <v>27</v>
      </c>
      <c r="C21" s="5">
        <v>339510</v>
      </c>
      <c r="D21" s="5">
        <v>321780</v>
      </c>
      <c r="E21" s="3">
        <f>SUM(C21:D21)</f>
        <v>661290</v>
      </c>
      <c r="F21" s="5">
        <v>9093</v>
      </c>
      <c r="G21" s="5">
        <v>12586</v>
      </c>
      <c r="H21" s="5">
        <v>0</v>
      </c>
      <c r="I21" s="5">
        <v>836</v>
      </c>
      <c r="J21" s="5">
        <v>31</v>
      </c>
      <c r="K21" s="3">
        <f>SUM(F21:J21)</f>
        <v>22546</v>
      </c>
      <c r="L21" s="6">
        <f t="shared" si="5"/>
        <v>683836</v>
      </c>
      <c r="M21" s="14"/>
    </row>
    <row r="22" spans="1:14" x14ac:dyDescent="0.2">
      <c r="A22" s="35"/>
      <c r="B22" s="13" t="s">
        <v>29</v>
      </c>
      <c r="C22" s="5">
        <v>417503</v>
      </c>
      <c r="D22" s="5">
        <v>706641</v>
      </c>
      <c r="E22" s="3">
        <f>SUM(C22:D22)</f>
        <v>1124144</v>
      </c>
      <c r="F22" s="5">
        <v>9610</v>
      </c>
      <c r="G22" s="5">
        <v>18990</v>
      </c>
      <c r="H22" s="5">
        <v>32</v>
      </c>
      <c r="I22" s="5">
        <v>1264</v>
      </c>
      <c r="J22" s="5">
        <v>22</v>
      </c>
      <c r="K22" s="3">
        <f>SUM(F22:J22)</f>
        <v>29918</v>
      </c>
      <c r="L22" s="6">
        <f t="shared" si="5"/>
        <v>1154062</v>
      </c>
      <c r="M22" s="14"/>
    </row>
    <row r="23" spans="1:14" x14ac:dyDescent="0.2">
      <c r="A23" s="35"/>
      <c r="B23" s="13" t="s">
        <v>14</v>
      </c>
      <c r="C23" s="15">
        <f t="shared" ref="C23:L23" si="10">+C22/C21</f>
        <v>1.2297222467674001</v>
      </c>
      <c r="D23" s="15">
        <f t="shared" si="10"/>
        <v>2.1960376654857354</v>
      </c>
      <c r="E23" s="16">
        <f t="shared" si="10"/>
        <v>1.6999259024028792</v>
      </c>
      <c r="F23" s="15">
        <f t="shared" si="10"/>
        <v>1.0568569229077311</v>
      </c>
      <c r="G23" s="15">
        <f t="shared" si="10"/>
        <v>1.5088193230573654</v>
      </c>
      <c r="H23" s="15"/>
      <c r="I23" s="15">
        <f t="shared" si="10"/>
        <v>1.5119617224880382</v>
      </c>
      <c r="J23" s="15">
        <f t="shared" si="10"/>
        <v>0.70967741935483875</v>
      </c>
      <c r="K23" s="16">
        <f t="shared" si="10"/>
        <v>1.3269759602590261</v>
      </c>
      <c r="L23" s="17">
        <f t="shared" si="10"/>
        <v>1.6876297825794488</v>
      </c>
      <c r="M23" s="14"/>
    </row>
    <row r="24" spans="1:14" s="7" customFormat="1" ht="25.5" x14ac:dyDescent="0.2">
      <c r="A24" s="33" t="s">
        <v>19</v>
      </c>
      <c r="B24" s="19" t="s">
        <v>27</v>
      </c>
      <c r="C24" s="6">
        <f t="shared" ref="C24:K24" si="11">SUM(C6,C15)-SUM(C9,C12,C21)</f>
        <v>-71726</v>
      </c>
      <c r="D24" s="6">
        <f t="shared" si="11"/>
        <v>-58531</v>
      </c>
      <c r="E24" s="4">
        <f t="shared" si="11"/>
        <v>-130257</v>
      </c>
      <c r="F24" s="6">
        <f t="shared" si="11"/>
        <v>-92681</v>
      </c>
      <c r="G24" s="6">
        <f t="shared" si="11"/>
        <v>92225</v>
      </c>
      <c r="H24" s="6">
        <f t="shared" si="11"/>
        <v>6800</v>
      </c>
      <c r="I24" s="6">
        <f t="shared" si="11"/>
        <v>40933</v>
      </c>
      <c r="J24" s="6">
        <f t="shared" si="11"/>
        <v>77200</v>
      </c>
      <c r="K24" s="4">
        <f t="shared" si="11"/>
        <v>124477</v>
      </c>
      <c r="L24" s="6">
        <f t="shared" ref="L24:L25" si="12">+E24+K24</f>
        <v>-5780</v>
      </c>
      <c r="M24" s="14"/>
    </row>
    <row r="25" spans="1:14" s="7" customFormat="1" x14ac:dyDescent="0.2">
      <c r="A25" s="33"/>
      <c r="B25" s="19" t="s">
        <v>29</v>
      </c>
      <c r="C25" s="6">
        <f t="shared" ref="C25:K25" si="13">SUM(C7,C16)-SUM(C10,C13,C22)</f>
        <v>-17777</v>
      </c>
      <c r="D25" s="6">
        <f t="shared" si="13"/>
        <v>-149818</v>
      </c>
      <c r="E25" s="4">
        <f t="shared" si="13"/>
        <v>-167595</v>
      </c>
      <c r="F25" s="6">
        <f t="shared" si="13"/>
        <v>-89213</v>
      </c>
      <c r="G25" s="6">
        <f t="shared" si="13"/>
        <v>139068</v>
      </c>
      <c r="H25" s="6">
        <f t="shared" si="13"/>
        <v>7203</v>
      </c>
      <c r="I25" s="6">
        <f t="shared" si="13"/>
        <v>55891</v>
      </c>
      <c r="J25" s="6">
        <f t="shared" si="13"/>
        <v>95418</v>
      </c>
      <c r="K25" s="4">
        <f t="shared" si="13"/>
        <v>208367</v>
      </c>
      <c r="L25" s="6">
        <f t="shared" si="12"/>
        <v>40772</v>
      </c>
      <c r="M25" s="14"/>
      <c r="N25" s="21"/>
    </row>
    <row r="26" spans="1:14" s="7" customFormat="1" x14ac:dyDescent="0.2">
      <c r="A26" s="33"/>
      <c r="B26" s="18" t="s">
        <v>14</v>
      </c>
      <c r="C26" s="17">
        <f t="shared" ref="C26:L26" si="14">+C25/C24</f>
        <v>0.24784596938348716</v>
      </c>
      <c r="D26" s="17">
        <f t="shared" si="14"/>
        <v>2.559635065179136</v>
      </c>
      <c r="E26" s="20">
        <f t="shared" si="14"/>
        <v>1.2866487021810729</v>
      </c>
      <c r="F26" s="17">
        <f t="shared" si="14"/>
        <v>0.96258132734864754</v>
      </c>
      <c r="G26" s="17">
        <f t="shared" si="14"/>
        <v>1.5079208457576578</v>
      </c>
      <c r="H26" s="17">
        <f t="shared" si="14"/>
        <v>1.059264705882353</v>
      </c>
      <c r="I26" s="17">
        <f t="shared" si="14"/>
        <v>1.3654264285539786</v>
      </c>
      <c r="J26" s="17">
        <f t="shared" si="14"/>
        <v>1.2359844559585493</v>
      </c>
      <c r="K26" s="20">
        <f t="shared" si="14"/>
        <v>1.6739397639724607</v>
      </c>
      <c r="L26" s="17">
        <f t="shared" si="14"/>
        <v>-7.0539792387543256</v>
      </c>
      <c r="M26" s="21"/>
    </row>
    <row r="27" spans="1:14" x14ac:dyDescent="0.2">
      <c r="A27" s="35" t="s">
        <v>20</v>
      </c>
      <c r="B27" s="13" t="s">
        <v>27</v>
      </c>
      <c r="C27" s="5">
        <v>2789</v>
      </c>
      <c r="D27" s="5">
        <v>3115</v>
      </c>
      <c r="E27" s="3">
        <f>SUM(C27:D27)</f>
        <v>5904</v>
      </c>
      <c r="F27" s="5">
        <v>110</v>
      </c>
      <c r="G27" s="5">
        <v>766</v>
      </c>
      <c r="H27" s="5">
        <v>0</v>
      </c>
      <c r="I27" s="5">
        <v>0</v>
      </c>
      <c r="J27" s="5">
        <v>0</v>
      </c>
      <c r="K27" s="3">
        <f>SUM(F27:J27)</f>
        <v>876</v>
      </c>
      <c r="L27" s="6">
        <f t="shared" ref="L27:L28" si="15">+E27+K27</f>
        <v>6780</v>
      </c>
      <c r="M27" s="14"/>
    </row>
    <row r="28" spans="1:14" x14ac:dyDescent="0.2">
      <c r="A28" s="35"/>
      <c r="B28" s="13" t="s">
        <v>29</v>
      </c>
      <c r="C28" s="5">
        <v>840</v>
      </c>
      <c r="D28" s="5">
        <v>986</v>
      </c>
      <c r="E28" s="3">
        <f>SUM(C28:D28)</f>
        <v>1826</v>
      </c>
      <c r="F28" s="5">
        <v>30</v>
      </c>
      <c r="G28" s="5">
        <v>241</v>
      </c>
      <c r="H28" s="5">
        <v>0</v>
      </c>
      <c r="I28" s="5">
        <v>16</v>
      </c>
      <c r="J28" s="5">
        <v>0</v>
      </c>
      <c r="K28" s="3">
        <f>SUM(F28:J28)</f>
        <v>287</v>
      </c>
      <c r="L28" s="6">
        <f t="shared" si="15"/>
        <v>2113</v>
      </c>
      <c r="M28" s="14"/>
    </row>
    <row r="29" spans="1:14" x14ac:dyDescent="0.2">
      <c r="A29" s="35"/>
      <c r="B29" s="13" t="s">
        <v>14</v>
      </c>
      <c r="C29" s="15">
        <f>+C28/C27</f>
        <v>0.30118321979204016</v>
      </c>
      <c r="D29" s="15">
        <f>+D28/D27</f>
        <v>0.31653290529695022</v>
      </c>
      <c r="E29" s="16">
        <f>+E28/E27</f>
        <v>0.30928184281842819</v>
      </c>
      <c r="F29" s="15">
        <f>+F28/F27</f>
        <v>0.27272727272727271</v>
      </c>
      <c r="G29" s="15">
        <f>+G28/G27</f>
        <v>0.31462140992167104</v>
      </c>
      <c r="H29" s="15"/>
      <c r="I29" s="15"/>
      <c r="J29" s="15"/>
      <c r="K29" s="16">
        <f>+K28/K27</f>
        <v>0.3276255707762557</v>
      </c>
      <c r="L29" s="17">
        <f>+L28/L27</f>
        <v>0.31165191740412979</v>
      </c>
      <c r="M29" s="14"/>
    </row>
    <row r="30" spans="1:14" x14ac:dyDescent="0.2">
      <c r="A30" s="35" t="s">
        <v>21</v>
      </c>
      <c r="B30" s="13" t="s">
        <v>27</v>
      </c>
      <c r="C30" s="5">
        <v>410</v>
      </c>
      <c r="D30" s="5">
        <v>461</v>
      </c>
      <c r="E30" s="3">
        <f>SUM(C30:D30)</f>
        <v>871</v>
      </c>
      <c r="F30" s="5">
        <v>16</v>
      </c>
      <c r="G30" s="5">
        <v>113</v>
      </c>
      <c r="H30" s="5">
        <v>0</v>
      </c>
      <c r="I30" s="5">
        <v>0</v>
      </c>
      <c r="J30" s="5">
        <v>0</v>
      </c>
      <c r="K30" s="3">
        <f>SUM(F30:J30)</f>
        <v>129</v>
      </c>
      <c r="L30" s="6">
        <f t="shared" ref="L30:L31" si="16">+E30+K30</f>
        <v>1000</v>
      </c>
      <c r="M30" s="14"/>
    </row>
    <row r="31" spans="1:14" x14ac:dyDescent="0.2">
      <c r="A31" s="35"/>
      <c r="B31" s="13" t="s">
        <v>29</v>
      </c>
      <c r="C31" s="5">
        <v>551</v>
      </c>
      <c r="D31" s="5">
        <v>645</v>
      </c>
      <c r="E31" s="3">
        <f>SUM(C31:D31)</f>
        <v>1196</v>
      </c>
      <c r="F31" s="5">
        <v>19</v>
      </c>
      <c r="G31" s="5">
        <v>157</v>
      </c>
      <c r="H31" s="5">
        <v>0</v>
      </c>
      <c r="I31" s="5">
        <v>10</v>
      </c>
      <c r="J31" s="5">
        <v>0</v>
      </c>
      <c r="K31" s="3">
        <f>SUM(F31:J31)</f>
        <v>186</v>
      </c>
      <c r="L31" s="6">
        <f t="shared" si="16"/>
        <v>1382</v>
      </c>
      <c r="M31" s="14"/>
    </row>
    <row r="32" spans="1:14" x14ac:dyDescent="0.2">
      <c r="A32" s="35"/>
      <c r="B32" s="13" t="s">
        <v>14</v>
      </c>
      <c r="C32" s="15">
        <f>+C31/C30</f>
        <v>1.3439024390243903</v>
      </c>
      <c r="D32" s="15">
        <f>+D31/D30</f>
        <v>1.3991323210412148</v>
      </c>
      <c r="E32" s="16">
        <f>+E31/E30</f>
        <v>1.3731343283582089</v>
      </c>
      <c r="F32" s="15">
        <f>+F31/F30</f>
        <v>1.1875</v>
      </c>
      <c r="G32" s="15">
        <f>+G31/G30</f>
        <v>1.3893805309734513</v>
      </c>
      <c r="H32" s="15"/>
      <c r="I32" s="15"/>
      <c r="J32" s="15"/>
      <c r="K32" s="16">
        <f>+K31/K30</f>
        <v>1.441860465116279</v>
      </c>
      <c r="L32" s="17">
        <f>+L31/L30</f>
        <v>1.3819999999999999</v>
      </c>
      <c r="M32" s="14"/>
    </row>
    <row r="33" spans="1:14" s="7" customFormat="1" ht="25.5" x14ac:dyDescent="0.2">
      <c r="A33" s="33" t="s">
        <v>30</v>
      </c>
      <c r="B33" s="19" t="s">
        <v>27</v>
      </c>
      <c r="C33" s="6">
        <f>C27-C30</f>
        <v>2379</v>
      </c>
      <c r="D33" s="6">
        <f t="shared" ref="D33:K34" si="17">D27-D30</f>
        <v>2654</v>
      </c>
      <c r="E33" s="4">
        <f t="shared" si="17"/>
        <v>5033</v>
      </c>
      <c r="F33" s="6">
        <f t="shared" si="17"/>
        <v>94</v>
      </c>
      <c r="G33" s="6">
        <f t="shared" si="17"/>
        <v>653</v>
      </c>
      <c r="H33" s="6">
        <f t="shared" si="17"/>
        <v>0</v>
      </c>
      <c r="I33" s="6">
        <f t="shared" si="17"/>
        <v>0</v>
      </c>
      <c r="J33" s="6">
        <f t="shared" si="17"/>
        <v>0</v>
      </c>
      <c r="K33" s="4">
        <f t="shared" si="17"/>
        <v>747</v>
      </c>
      <c r="L33" s="6">
        <f>+L27-L30</f>
        <v>5780</v>
      </c>
      <c r="M33" s="14"/>
    </row>
    <row r="34" spans="1:14" s="7" customFormat="1" x14ac:dyDescent="0.2">
      <c r="A34" s="33"/>
      <c r="B34" s="19" t="s">
        <v>29</v>
      </c>
      <c r="C34" s="6">
        <f>C28-C31</f>
        <v>289</v>
      </c>
      <c r="D34" s="6">
        <f t="shared" si="17"/>
        <v>341</v>
      </c>
      <c r="E34" s="4">
        <f t="shared" si="17"/>
        <v>630</v>
      </c>
      <c r="F34" s="6">
        <f t="shared" si="17"/>
        <v>11</v>
      </c>
      <c r="G34" s="6">
        <f t="shared" si="17"/>
        <v>84</v>
      </c>
      <c r="H34" s="6">
        <f t="shared" si="17"/>
        <v>0</v>
      </c>
      <c r="I34" s="6">
        <f t="shared" si="17"/>
        <v>6</v>
      </c>
      <c r="J34" s="6">
        <f t="shared" si="17"/>
        <v>0</v>
      </c>
      <c r="K34" s="4">
        <f t="shared" si="17"/>
        <v>101</v>
      </c>
      <c r="L34" s="6">
        <f>+L28-L31</f>
        <v>731</v>
      </c>
      <c r="M34" s="14"/>
    </row>
    <row r="35" spans="1:14" s="7" customFormat="1" x14ac:dyDescent="0.2">
      <c r="A35" s="33"/>
      <c r="B35" s="18" t="s">
        <v>14</v>
      </c>
      <c r="C35" s="17">
        <f>+C34/C33</f>
        <v>0.12147961328289197</v>
      </c>
      <c r="D35" s="17">
        <f>+D34/D33</f>
        <v>0.12848530519969856</v>
      </c>
      <c r="E35" s="20">
        <f>+E34/E33</f>
        <v>0.12517385257301808</v>
      </c>
      <c r="F35" s="17">
        <f>+F34/F33</f>
        <v>0.11702127659574468</v>
      </c>
      <c r="G35" s="17">
        <f>+G34/G33</f>
        <v>0.12863705972434916</v>
      </c>
      <c r="H35" s="17"/>
      <c r="I35" s="17"/>
      <c r="J35" s="17"/>
      <c r="K35" s="20">
        <f>+K34/K33</f>
        <v>0.13520749665327977</v>
      </c>
      <c r="L35" s="17">
        <f>+L34/L33</f>
        <v>0.12647058823529411</v>
      </c>
      <c r="M35" s="21"/>
    </row>
    <row r="36" spans="1:14" s="7" customFormat="1" ht="25.5" x14ac:dyDescent="0.2">
      <c r="A36" s="33" t="s">
        <v>22</v>
      </c>
      <c r="B36" s="19" t="s">
        <v>27</v>
      </c>
      <c r="C36" s="6">
        <f>SUM(C24,C33)</f>
        <v>-69347</v>
      </c>
      <c r="D36" s="6">
        <f t="shared" ref="D36:K37" si="18">SUM(D24,D33)</f>
        <v>-55877</v>
      </c>
      <c r="E36" s="6">
        <f t="shared" si="18"/>
        <v>-125224</v>
      </c>
      <c r="F36" s="6">
        <f t="shared" si="18"/>
        <v>-92587</v>
      </c>
      <c r="G36" s="6">
        <f t="shared" si="18"/>
        <v>92878</v>
      </c>
      <c r="H36" s="6">
        <f t="shared" si="18"/>
        <v>6800</v>
      </c>
      <c r="I36" s="6">
        <f t="shared" si="18"/>
        <v>40933</v>
      </c>
      <c r="J36" s="6">
        <f t="shared" si="18"/>
        <v>77200</v>
      </c>
      <c r="K36" s="6">
        <f t="shared" si="18"/>
        <v>125224</v>
      </c>
      <c r="L36" s="6">
        <f>+L24+L33</f>
        <v>0</v>
      </c>
      <c r="M36" s="14"/>
    </row>
    <row r="37" spans="1:14" s="7" customFormat="1" x14ac:dyDescent="0.2">
      <c r="A37" s="33"/>
      <c r="B37" s="19" t="s">
        <v>29</v>
      </c>
      <c r="C37" s="6">
        <f>SUM(C25,C34)</f>
        <v>-17488</v>
      </c>
      <c r="D37" s="6">
        <f t="shared" si="18"/>
        <v>-149477</v>
      </c>
      <c r="E37" s="6">
        <f t="shared" si="18"/>
        <v>-166965</v>
      </c>
      <c r="F37" s="6">
        <f t="shared" si="18"/>
        <v>-89202</v>
      </c>
      <c r="G37" s="6">
        <f t="shared" si="18"/>
        <v>139152</v>
      </c>
      <c r="H37" s="6">
        <f t="shared" si="18"/>
        <v>7203</v>
      </c>
      <c r="I37" s="6">
        <f t="shared" si="18"/>
        <v>55897</v>
      </c>
      <c r="J37" s="6">
        <f t="shared" si="18"/>
        <v>95418</v>
      </c>
      <c r="K37" s="6">
        <f t="shared" si="18"/>
        <v>208468</v>
      </c>
      <c r="L37" s="6">
        <f>+L25+L34</f>
        <v>41503</v>
      </c>
      <c r="M37" s="14"/>
      <c r="N37" s="21"/>
    </row>
    <row r="38" spans="1:14" s="7" customFormat="1" x14ac:dyDescent="0.2">
      <c r="A38" s="33"/>
      <c r="B38" s="18" t="s">
        <v>14</v>
      </c>
      <c r="C38" s="17">
        <f t="shared" ref="C38:K38" si="19">+C37/C36</f>
        <v>0.25218106046404315</v>
      </c>
      <c r="D38" s="17">
        <f t="shared" si="19"/>
        <v>2.6751078261180807</v>
      </c>
      <c r="E38" s="20">
        <f t="shared" si="19"/>
        <v>1.3333306714367852</v>
      </c>
      <c r="F38" s="17">
        <f t="shared" si="19"/>
        <v>0.96343979176342254</v>
      </c>
      <c r="G38" s="17">
        <f t="shared" si="19"/>
        <v>1.498223475957708</v>
      </c>
      <c r="H38" s="17">
        <f t="shared" si="19"/>
        <v>1.059264705882353</v>
      </c>
      <c r="I38" s="17">
        <f t="shared" si="19"/>
        <v>1.365573009552195</v>
      </c>
      <c r="J38" s="17">
        <f t="shared" si="19"/>
        <v>1.2359844559585493</v>
      </c>
      <c r="K38" s="20">
        <f t="shared" si="19"/>
        <v>1.664760748738261</v>
      </c>
      <c r="L38" s="17"/>
      <c r="M38" s="21"/>
    </row>
    <row r="39" spans="1:14" s="7" customFormat="1" x14ac:dyDescent="0.2">
      <c r="A39" s="22"/>
      <c r="B39" s="23"/>
      <c r="C39" s="24"/>
      <c r="D39" s="24"/>
      <c r="E39" s="25"/>
      <c r="F39" s="24"/>
      <c r="G39" s="24"/>
      <c r="H39" s="24"/>
      <c r="I39" s="24"/>
      <c r="J39" s="24"/>
      <c r="K39" s="25"/>
      <c r="L39" s="24"/>
      <c r="M39" s="21"/>
    </row>
    <row r="40" spans="1:14" s="7" customFormat="1" x14ac:dyDescent="0.2">
      <c r="A40" s="22"/>
      <c r="B40" s="23"/>
      <c r="C40" s="24"/>
      <c r="D40" s="24"/>
      <c r="E40" s="25"/>
      <c r="F40" s="24"/>
      <c r="G40" s="24"/>
      <c r="H40" s="24"/>
      <c r="I40" s="24"/>
      <c r="J40" s="24"/>
      <c r="K40" s="25"/>
      <c r="L40" s="24"/>
      <c r="M40" s="21"/>
    </row>
    <row r="41" spans="1:14" s="7" customFormat="1" x14ac:dyDescent="0.2">
      <c r="A41" s="22"/>
      <c r="B41" s="23"/>
      <c r="C41" s="24"/>
      <c r="D41" s="24"/>
      <c r="E41" s="25"/>
      <c r="F41" s="24"/>
      <c r="G41" s="24"/>
      <c r="H41" s="24"/>
      <c r="I41" s="24"/>
      <c r="J41" s="24"/>
      <c r="K41" s="25"/>
      <c r="L41" s="24"/>
      <c r="M41" s="21"/>
    </row>
    <row r="42" spans="1:14" s="7" customFormat="1" x14ac:dyDescent="0.2">
      <c r="A42" s="22"/>
      <c r="B42" s="23"/>
      <c r="C42" s="24"/>
      <c r="D42" s="24"/>
      <c r="E42" s="25"/>
      <c r="F42" s="24"/>
      <c r="G42" s="24"/>
      <c r="H42" s="24"/>
      <c r="I42" s="24"/>
      <c r="J42" s="24"/>
      <c r="K42" s="25"/>
      <c r="L42" s="24"/>
      <c r="M42" s="21"/>
    </row>
    <row r="45" spans="1:14" x14ac:dyDescent="0.2">
      <c r="C45" s="21"/>
      <c r="D45" s="21"/>
      <c r="E45" s="21"/>
      <c r="F45" s="21"/>
      <c r="G45" s="21"/>
      <c r="H45" s="21"/>
      <c r="I45" s="21"/>
      <c r="J45" s="21" t="s">
        <v>23</v>
      </c>
      <c r="K45" s="21"/>
      <c r="L45" s="21"/>
    </row>
    <row r="46" spans="1:14" x14ac:dyDescent="0.2">
      <c r="J46" s="34" t="s">
        <v>24</v>
      </c>
      <c r="K46" s="34"/>
    </row>
    <row r="47" spans="1:14" x14ac:dyDescent="0.2">
      <c r="J47" s="34" t="s">
        <v>25</v>
      </c>
      <c r="K47" s="34"/>
    </row>
  </sheetData>
  <mergeCells count="16">
    <mergeCell ref="A12:A14"/>
    <mergeCell ref="A1:L1"/>
    <mergeCell ref="A2:L2"/>
    <mergeCell ref="A5:B5"/>
    <mergeCell ref="A6:A8"/>
    <mergeCell ref="A9:A11"/>
    <mergeCell ref="A36:A38"/>
    <mergeCell ref="J46:K46"/>
    <mergeCell ref="J47:K47"/>
    <mergeCell ref="A15:A17"/>
    <mergeCell ref="A21:A23"/>
    <mergeCell ref="A24:A26"/>
    <mergeCell ref="A27:A29"/>
    <mergeCell ref="A30:A32"/>
    <mergeCell ref="A33:A35"/>
    <mergeCell ref="A18:A20"/>
  </mergeCells>
  <printOptions horizontalCentered="1"/>
  <pageMargins left="0.78740157480314965" right="0.78740157480314965" top="0.78740157480314965" bottom="0.78740157480314965" header="0.39370078740157483" footer="0.39370078740157483"/>
  <pageSetup paperSize="9" scale="72" orientation="landscape" r:id="rId1"/>
  <headerFooter alignWithMargins="0">
    <oddHeader>&amp;LVASIVÍZ ZRt.&amp;R2018. április 19.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ZRt. össz.</vt:lpstr>
    </vt:vector>
  </TitlesOfParts>
  <Company>VASIVIZ ZRt.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FeketeM</dc:creator>
  <cp:lastModifiedBy>Rácz Mónika</cp:lastModifiedBy>
  <cp:lastPrinted>2018-04-09T07:47:54Z</cp:lastPrinted>
  <dcterms:created xsi:type="dcterms:W3CDTF">2015-07-22T12:18:34Z</dcterms:created>
  <dcterms:modified xsi:type="dcterms:W3CDTF">2018-04-09T07:48:00Z</dcterms:modified>
</cp:coreProperties>
</file>