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User\Kozgazdasagi\Kozos\Beszámolók\2017. év\2017. I. félév\Ig, Fb-nek kiküldendő\"/>
    </mc:Choice>
  </mc:AlternateContent>
  <bookViews>
    <workbookView xWindow="120" yWindow="60" windowWidth="11625" windowHeight="6375" tabRatio="959"/>
  </bookViews>
  <sheets>
    <sheet name="Főlap" sheetId="9768" r:id="rId1"/>
    <sheet name="Mennyiség" sheetId="9790" r:id="rId2"/>
    <sheet name="Term.ért. és eredmény" sheetId="9797" r:id="rId3"/>
    <sheet name="Bevétel" sheetId="9782" r:id="rId4"/>
    <sheet name="Költség, ráford." sheetId="9783" r:id="rId5"/>
    <sheet name="Anyag,energia " sheetId="9793" r:id="rId6"/>
    <sheet name="Tárgyi eszk.fennt." sheetId="9798" r:id="rId7"/>
    <sheet name="Készletgazd." sheetId="9799" r:id="rId8"/>
    <sheet name="Létszám, bér" sheetId="9800" r:id="rId9"/>
    <sheet name="Személyi jell.kif." sheetId="9801" r:id="rId10"/>
    <sheet name="Beruházás" sheetId="9804" r:id="rId11"/>
    <sheet name="Építés" sheetId="980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bookmark_5" localSheetId="10">#REF!</definedName>
    <definedName name="__bookmark_5" localSheetId="11">#REF!</definedName>
    <definedName name="__bookmark_5">#REF!</definedName>
    <definedName name="_xlnm._FilterDatabase" localSheetId="11" hidden="1">Építés!$A$3:$A$85</definedName>
    <definedName name="Adatbazis" localSheetId="0">'[1]Fejl. Ig.'!$A$4:$H$54</definedName>
    <definedName name="Adatbazis" localSheetId="7">'[2]Fejl. Ig.'!$A$4:$H$54</definedName>
    <definedName name="Adatbazis" localSheetId="9">'[3]Fejl. Ig.'!$A$4:$H$54</definedName>
    <definedName name="Adatbazis" localSheetId="6">'[4]Fejl. Ig.'!$A$4:$H$54</definedName>
    <definedName name="Adatbazis">'[5]Fejl. Ig.'!$A$4:$H$54</definedName>
    <definedName name="Fennt.előzetes" localSheetId="0">'[6]Fejl. Ig.'!$A$4:$H$54</definedName>
    <definedName name="Fennt.előzetes" localSheetId="7">'[7]Fejl. Ig.'!$A$4:$H$54</definedName>
    <definedName name="Fennt.előzetes">'[8]Fejl. Ig.'!$A$4:$H$54</definedName>
    <definedName name="_xlnm.Print_Area" localSheetId="5">'Anyag,energia '!$A$3:$G$29</definedName>
    <definedName name="_xlnm.Print_Area" localSheetId="10">Beruházás!$A$3:$G$26</definedName>
    <definedName name="_xlnm.Print_Area" localSheetId="3">Bevétel!$B$3:$I$30</definedName>
    <definedName name="_xlnm.Print_Area" localSheetId="11">Építés!$A$3:$F$79</definedName>
    <definedName name="_xlnm.Print_Area" localSheetId="0">Főlap!$A$1:$C$29</definedName>
    <definedName name="_xlnm.Print_Area" localSheetId="7">Készletgazd.!$A$3:$G$13</definedName>
    <definedName name="_xlnm.Print_Area" localSheetId="4">'Költség, ráford.'!$B$3:$O$39</definedName>
    <definedName name="_xlnm.Print_Area" localSheetId="8">'Létszám, bér'!$A$3:$G$24</definedName>
    <definedName name="_xlnm.Print_Area" localSheetId="1">Mennyiség!$A$1:$G$15</definedName>
    <definedName name="_xlnm.Print_Area" localSheetId="9">'Személyi jell.kif.'!$B$2:$G$38</definedName>
    <definedName name="_xlnm.Print_Area" localSheetId="6">'Tárgyi eszk.fennt.'!$A$3:$L$25</definedName>
    <definedName name="_xlnm.Print_Area" localSheetId="2">'Term.ért. és eredmény'!$A$2:$H$38</definedName>
    <definedName name="tárgyieszk" localSheetId="0">'[9]Fejl. Ig.'!$A$4:$H$54</definedName>
    <definedName name="tárgyieszk" localSheetId="7">'[10]Fejl. Ig.'!$A$4:$H$54</definedName>
    <definedName name="tárgyieszk">'[11]Fejl. Ig.'!$A$4:$H$54</definedName>
  </definedNames>
  <calcPr calcId="152511"/>
</workbook>
</file>

<file path=xl/calcChain.xml><?xml version="1.0" encoding="utf-8"?>
<calcChain xmlns="http://schemas.openxmlformats.org/spreadsheetml/2006/main">
  <c r="L35" i="9783" l="1"/>
  <c r="E15" i="9793" l="1"/>
  <c r="D76" i="9805" l="1"/>
  <c r="D20" i="9800" l="1"/>
  <c r="B69" i="9805" l="1"/>
  <c r="D69" i="9805"/>
  <c r="C69" i="9805"/>
  <c r="F56" i="9805"/>
  <c r="E56" i="9805"/>
  <c r="F55" i="9805"/>
  <c r="E55" i="9805"/>
  <c r="F52" i="9805"/>
  <c r="E52" i="9805"/>
  <c r="F33" i="9805"/>
  <c r="E33" i="9805"/>
  <c r="D34" i="9805"/>
  <c r="C34" i="9805"/>
  <c r="H36" i="9797" l="1"/>
  <c r="G36" i="9797"/>
  <c r="E22" i="9798" l="1"/>
  <c r="E23" i="9798" s="1"/>
  <c r="B14" i="9798" l="1"/>
  <c r="C57" i="9805" l="1"/>
  <c r="D57" i="9805"/>
  <c r="C46" i="9805"/>
  <c r="C71" i="9805" s="1"/>
  <c r="D46" i="9805"/>
  <c r="C23" i="9805"/>
  <c r="D23" i="9805"/>
  <c r="C16" i="9805"/>
  <c r="C36" i="9805" s="1"/>
  <c r="D16" i="9805"/>
  <c r="D36" i="9805" s="1"/>
  <c r="B57" i="9805"/>
  <c r="D71" i="9805" l="1"/>
  <c r="E57" i="9805"/>
  <c r="F57" i="9805"/>
  <c r="E33" i="9797" l="1"/>
  <c r="I24" i="9782" l="1"/>
  <c r="H24" i="9782"/>
  <c r="F7" i="9782" l="1"/>
  <c r="G7" i="9782"/>
  <c r="E7" i="9782"/>
  <c r="E26" i="9797"/>
  <c r="F26" i="9797"/>
  <c r="D26" i="9797"/>
  <c r="F12" i="9797" l="1"/>
  <c r="F13" i="9797"/>
  <c r="F14" i="9797"/>
  <c r="F15" i="9797"/>
  <c r="F16" i="9797"/>
  <c r="F17" i="9797"/>
  <c r="H14" i="9797" l="1"/>
  <c r="G14" i="9797"/>
  <c r="H15" i="9797"/>
  <c r="G15" i="9797"/>
  <c r="G17" i="9797"/>
  <c r="H17" i="9797"/>
  <c r="H13" i="9797"/>
  <c r="G13" i="9797"/>
  <c r="H16" i="9797"/>
  <c r="G16" i="9797"/>
  <c r="H12" i="9797"/>
  <c r="G12" i="9797"/>
  <c r="H13" i="9798"/>
  <c r="I13" i="9798"/>
  <c r="L13" i="9798" s="1"/>
  <c r="J13" i="9798"/>
  <c r="I21" i="9798"/>
  <c r="J21" i="9798"/>
  <c r="H21" i="9798"/>
  <c r="F22" i="9798"/>
  <c r="G22" i="9798"/>
  <c r="C14" i="9798"/>
  <c r="D14" i="9798"/>
  <c r="K21" i="9798" l="1"/>
  <c r="K13" i="9798"/>
  <c r="L21" i="9798"/>
  <c r="G16" i="9801" l="1"/>
  <c r="G17" i="9801"/>
  <c r="F16" i="9801"/>
  <c r="F17" i="9801"/>
  <c r="F23" i="9804" l="1"/>
  <c r="G23" i="9804"/>
  <c r="F18" i="9804"/>
  <c r="G18" i="9804"/>
  <c r="F19" i="9804"/>
  <c r="G19" i="9804"/>
  <c r="F20" i="9804"/>
  <c r="G20" i="9804"/>
  <c r="F21" i="9804"/>
  <c r="G21" i="9804"/>
  <c r="F22" i="9804"/>
  <c r="G22" i="9804"/>
  <c r="G17" i="9804"/>
  <c r="F17" i="9804"/>
  <c r="G10" i="9804"/>
  <c r="G11" i="9804"/>
  <c r="G12" i="9804"/>
  <c r="G13" i="9804"/>
  <c r="G14" i="9804"/>
  <c r="G15" i="9804"/>
  <c r="G9" i="9804"/>
  <c r="F10" i="9804"/>
  <c r="F11" i="9804"/>
  <c r="F12" i="9804"/>
  <c r="F13" i="9804"/>
  <c r="F14" i="9804"/>
  <c r="F15" i="9804"/>
  <c r="F9" i="9804"/>
  <c r="F75" i="9805"/>
  <c r="E75" i="9805"/>
  <c r="E61" i="9805"/>
  <c r="F61" i="9805"/>
  <c r="E64" i="9805"/>
  <c r="F64" i="9805"/>
  <c r="E65" i="9805"/>
  <c r="F65" i="9805"/>
  <c r="E63" i="9805"/>
  <c r="F63" i="9805"/>
  <c r="E62" i="9805"/>
  <c r="F62" i="9805"/>
  <c r="B46" i="9805"/>
  <c r="E43" i="9805"/>
  <c r="F43" i="9805"/>
  <c r="E44" i="9805"/>
  <c r="F44" i="9805"/>
  <c r="E41" i="9805"/>
  <c r="F41" i="9805"/>
  <c r="B23" i="9805" l="1"/>
  <c r="E22" i="9805"/>
  <c r="F22" i="9805"/>
  <c r="E19" i="9805"/>
  <c r="F19" i="9805"/>
  <c r="F15" i="9805"/>
  <c r="E15" i="9805"/>
  <c r="B16" i="9805"/>
  <c r="G19" i="9793" l="1"/>
  <c r="G21" i="9793"/>
  <c r="G22" i="9793"/>
  <c r="G23" i="9793"/>
  <c r="G24" i="9793"/>
  <c r="G25" i="9793"/>
  <c r="G26" i="9793"/>
  <c r="G27" i="9793"/>
  <c r="G28" i="9793"/>
  <c r="G29" i="9793"/>
  <c r="F19" i="9793"/>
  <c r="F21" i="9793"/>
  <c r="F22" i="9793"/>
  <c r="F23" i="9793"/>
  <c r="F24" i="9793"/>
  <c r="F25" i="9793"/>
  <c r="F26" i="9793"/>
  <c r="F27" i="9793"/>
  <c r="F28" i="9793"/>
  <c r="F29" i="9793"/>
  <c r="E13" i="9799" l="1"/>
  <c r="E20" i="9793" l="1"/>
  <c r="G20" i="9793" l="1"/>
  <c r="F20" i="9793"/>
  <c r="F53" i="9805"/>
  <c r="F54" i="9805"/>
  <c r="E53" i="9805"/>
  <c r="E54" i="9805"/>
  <c r="F60" i="9805"/>
  <c r="E60" i="9805"/>
  <c r="F72" i="9805" l="1"/>
  <c r="E72" i="9805"/>
  <c r="F70" i="9805"/>
  <c r="E70" i="9805"/>
  <c r="F67" i="9805"/>
  <c r="E67" i="9805"/>
  <c r="F66" i="9805"/>
  <c r="E66" i="9805"/>
  <c r="F68" i="9805"/>
  <c r="E68" i="9805"/>
  <c r="F59" i="9805"/>
  <c r="E59" i="9805"/>
  <c r="F58" i="9805"/>
  <c r="E58" i="9805"/>
  <c r="F51" i="9805"/>
  <c r="E51" i="9805"/>
  <c r="F50" i="9805"/>
  <c r="E50" i="9805"/>
  <c r="F49" i="9805"/>
  <c r="E49" i="9805"/>
  <c r="F48" i="9805"/>
  <c r="E48" i="9805"/>
  <c r="F47" i="9805"/>
  <c r="E47" i="9805"/>
  <c r="B71" i="9805"/>
  <c r="F45" i="9805"/>
  <c r="E45" i="9805"/>
  <c r="F42" i="9805"/>
  <c r="E42" i="9805"/>
  <c r="F40" i="9805"/>
  <c r="E40" i="9805"/>
  <c r="F39" i="9805"/>
  <c r="E39" i="9805"/>
  <c r="F38" i="9805"/>
  <c r="E38" i="9805"/>
  <c r="F37" i="9805"/>
  <c r="E37" i="9805"/>
  <c r="F35" i="9805"/>
  <c r="E35" i="9805"/>
  <c r="B34" i="9805"/>
  <c r="F30" i="9805"/>
  <c r="E30" i="9805"/>
  <c r="F31" i="9805"/>
  <c r="E31" i="9805"/>
  <c r="F28" i="9805"/>
  <c r="E28" i="9805"/>
  <c r="F29" i="9805"/>
  <c r="E29" i="9805"/>
  <c r="F32" i="9805"/>
  <c r="E32" i="9805"/>
  <c r="F27" i="9805"/>
  <c r="E27" i="9805"/>
  <c r="F26" i="9805"/>
  <c r="E26" i="9805"/>
  <c r="F25" i="9805"/>
  <c r="E25" i="9805"/>
  <c r="F24" i="9805"/>
  <c r="E24" i="9805"/>
  <c r="F21" i="9805"/>
  <c r="E21" i="9805"/>
  <c r="F20" i="9805"/>
  <c r="E20" i="9805"/>
  <c r="F18" i="9805"/>
  <c r="E18" i="9805"/>
  <c r="F17" i="9805"/>
  <c r="E17" i="9805"/>
  <c r="F13" i="9805"/>
  <c r="E13" i="9805"/>
  <c r="F14" i="9805"/>
  <c r="E14" i="9805"/>
  <c r="F12" i="9805"/>
  <c r="E12" i="9805"/>
  <c r="F11" i="9805"/>
  <c r="E11" i="9805"/>
  <c r="E8" i="9804"/>
  <c r="E24" i="9804" s="1"/>
  <c r="D8" i="9804"/>
  <c r="D12" i="9800"/>
  <c r="E12" i="9800"/>
  <c r="E20" i="9800"/>
  <c r="G11" i="9800"/>
  <c r="G13" i="9800"/>
  <c r="G14" i="9800"/>
  <c r="G15" i="9800"/>
  <c r="G16" i="9800"/>
  <c r="G17" i="9800"/>
  <c r="G18" i="9800"/>
  <c r="G19" i="9800"/>
  <c r="G10" i="9800"/>
  <c r="F11" i="9800"/>
  <c r="F15" i="9800"/>
  <c r="F16" i="9800"/>
  <c r="F17" i="9800"/>
  <c r="F18" i="9800"/>
  <c r="F19" i="9800"/>
  <c r="F10" i="9800"/>
  <c r="F34" i="9805" l="1"/>
  <c r="E34" i="9805"/>
  <c r="F20" i="9800"/>
  <c r="F12" i="9800"/>
  <c r="C24" i="9804"/>
  <c r="G8" i="9804"/>
  <c r="F8" i="9804"/>
  <c r="E16" i="9805"/>
  <c r="G20" i="9800"/>
  <c r="F23" i="9805"/>
  <c r="F69" i="9805"/>
  <c r="B36" i="9805"/>
  <c r="B73" i="9805" s="1"/>
  <c r="B76" i="9805" s="1"/>
  <c r="E46" i="9805"/>
  <c r="E69" i="9805"/>
  <c r="E71" i="9805"/>
  <c r="F16" i="9805"/>
  <c r="E23" i="9805"/>
  <c r="F46" i="9805"/>
  <c r="D24" i="9804"/>
  <c r="G12" i="9800"/>
  <c r="D73" i="9805" l="1"/>
  <c r="F24" i="9804"/>
  <c r="G24" i="9804"/>
  <c r="E36" i="9805"/>
  <c r="C73" i="9805"/>
  <c r="F36" i="9805"/>
  <c r="F71" i="9805"/>
  <c r="G14" i="9782" l="1"/>
  <c r="I14" i="9782" s="1"/>
  <c r="E74" i="9805"/>
  <c r="F73" i="9805"/>
  <c r="E73" i="9805"/>
  <c r="G9" i="9799"/>
  <c r="G10" i="9799"/>
  <c r="G11" i="9799"/>
  <c r="G12" i="9799"/>
  <c r="G13" i="9799"/>
  <c r="G8" i="9799"/>
  <c r="F9" i="9799"/>
  <c r="F10" i="9799"/>
  <c r="F11" i="9799"/>
  <c r="F12" i="9799"/>
  <c r="F13" i="9799"/>
  <c r="F8" i="9799"/>
  <c r="H14" i="9782" l="1"/>
  <c r="C76" i="9805"/>
  <c r="E76" i="9805" s="1"/>
  <c r="F23" i="9798" l="1"/>
  <c r="C23" i="9798"/>
  <c r="C25" i="9797" l="1"/>
  <c r="D25" i="9797"/>
  <c r="G25" i="9797"/>
  <c r="H25" i="9797"/>
  <c r="B25" i="9797"/>
  <c r="J20" i="9798"/>
  <c r="I20" i="9798"/>
  <c r="H20" i="9798"/>
  <c r="K20" i="9798" s="1"/>
  <c r="J19" i="9798"/>
  <c r="I19" i="9798"/>
  <c r="H19" i="9798"/>
  <c r="K19" i="9798" s="1"/>
  <c r="J18" i="9798"/>
  <c r="I18" i="9798"/>
  <c r="H18" i="9798"/>
  <c r="K18" i="9798" s="1"/>
  <c r="J17" i="9798"/>
  <c r="I17" i="9798"/>
  <c r="H17" i="9798"/>
  <c r="K17" i="9798" s="1"/>
  <c r="J16" i="9798"/>
  <c r="I16" i="9798"/>
  <c r="H16" i="9798"/>
  <c r="J15" i="9798"/>
  <c r="I15" i="9798"/>
  <c r="H15" i="9798"/>
  <c r="J12" i="9798"/>
  <c r="I12" i="9798"/>
  <c r="H12" i="9798"/>
  <c r="J11" i="9798"/>
  <c r="I11" i="9798"/>
  <c r="H11" i="9798"/>
  <c r="J10" i="9798"/>
  <c r="I10" i="9798"/>
  <c r="H10" i="9798"/>
  <c r="J9" i="9798"/>
  <c r="I9" i="9798"/>
  <c r="H9" i="9798"/>
  <c r="K16" i="9798" l="1"/>
  <c r="J22" i="9798"/>
  <c r="K15" i="9798"/>
  <c r="H22" i="9798"/>
  <c r="I22" i="9798"/>
  <c r="I14" i="9798"/>
  <c r="L10" i="9798"/>
  <c r="K10" i="9798"/>
  <c r="L12" i="9798"/>
  <c r="K12" i="9798"/>
  <c r="H14" i="9798"/>
  <c r="L9" i="9798"/>
  <c r="K9" i="9798"/>
  <c r="J14" i="9798"/>
  <c r="L11" i="9798"/>
  <c r="K11" i="9798"/>
  <c r="L16" i="9798"/>
  <c r="L18" i="9798"/>
  <c r="L20" i="9798"/>
  <c r="L15" i="9798"/>
  <c r="L17" i="9798"/>
  <c r="L19" i="9798"/>
  <c r="G23" i="9798"/>
  <c r="D23" i="9798"/>
  <c r="B23" i="9798"/>
  <c r="L22" i="9798" l="1"/>
  <c r="I23" i="9798"/>
  <c r="K14" i="9798"/>
  <c r="L14" i="9798"/>
  <c r="K22" i="9798"/>
  <c r="H23" i="9798"/>
  <c r="J23" i="9798"/>
  <c r="L23" i="9798" l="1"/>
  <c r="K23" i="9798"/>
  <c r="G10" i="9801" l="1"/>
  <c r="G14" i="9801"/>
  <c r="F14" i="9801"/>
  <c r="F10" i="9801" l="1"/>
  <c r="G20" i="9782"/>
  <c r="I20" i="9782" l="1"/>
  <c r="H20" i="9782"/>
  <c r="G10" i="9793" l="1"/>
  <c r="G11" i="9793"/>
  <c r="G12" i="9793"/>
  <c r="G13" i="9793"/>
  <c r="G14" i="9793"/>
  <c r="G15" i="9793"/>
  <c r="G9" i="9793"/>
  <c r="F10" i="9793"/>
  <c r="F11" i="9793"/>
  <c r="F12" i="9793"/>
  <c r="F13" i="9793"/>
  <c r="F14" i="9793"/>
  <c r="F15" i="9793"/>
  <c r="F9" i="9793"/>
  <c r="G8" i="9790"/>
  <c r="G9" i="9790"/>
  <c r="G10" i="9790"/>
  <c r="G11" i="9790"/>
  <c r="G12" i="9790"/>
  <c r="G13" i="9790"/>
  <c r="G14" i="9790"/>
  <c r="G7" i="9790"/>
  <c r="F8" i="9790"/>
  <c r="F9" i="9790"/>
  <c r="F10" i="9790"/>
  <c r="F11" i="9790"/>
  <c r="F12" i="9790"/>
  <c r="F13" i="9790"/>
  <c r="F14" i="9790"/>
  <c r="F7" i="9790"/>
  <c r="E18" i="9793" l="1"/>
  <c r="F11" i="9797"/>
  <c r="M13" i="9783"/>
  <c r="G11" i="9797" l="1"/>
  <c r="H11" i="9797"/>
  <c r="F18" i="9793"/>
  <c r="G18" i="9793"/>
  <c r="F23" i="9801"/>
  <c r="N13" i="9783"/>
  <c r="O13" i="9783"/>
  <c r="G23" i="9801"/>
  <c r="L23" i="9783"/>
  <c r="G16" i="9793"/>
  <c r="G58" i="9793"/>
  <c r="N23" i="9783" l="1"/>
  <c r="O23" i="9783"/>
  <c r="G13" i="9782"/>
  <c r="F74" i="9805"/>
  <c r="F76" i="9805"/>
  <c r="G25" i="9801"/>
  <c r="F25" i="9801"/>
  <c r="F16" i="9793"/>
  <c r="G15" i="9782"/>
  <c r="I15" i="9782" l="1"/>
  <c r="H15" i="9782"/>
  <c r="I13" i="9782"/>
  <c r="H13" i="9782"/>
  <c r="G29" i="9801"/>
  <c r="F29" i="9801"/>
  <c r="E17" i="9793" l="1"/>
  <c r="G17" i="9793" l="1"/>
  <c r="F17" i="9793"/>
  <c r="M33" i="9783" l="1"/>
  <c r="L8" i="9783"/>
  <c r="O8" i="9783" l="1"/>
  <c r="N8" i="9783"/>
  <c r="N33" i="9783"/>
  <c r="O33" i="9783"/>
  <c r="G11" i="9782" l="1"/>
  <c r="F34" i="9801" l="1"/>
  <c r="G32" i="9801"/>
  <c r="F28" i="9801"/>
  <c r="F26" i="9801"/>
  <c r="F22" i="9801"/>
  <c r="N35" i="9783"/>
  <c r="O35" i="9783"/>
  <c r="F12" i="9801"/>
  <c r="F21" i="9801"/>
  <c r="G33" i="9801"/>
  <c r="F31" i="9801"/>
  <c r="G30" i="9801"/>
  <c r="G27" i="9801"/>
  <c r="G24" i="9801"/>
  <c r="I11" i="9782"/>
  <c r="H11" i="9782"/>
  <c r="G23" i="9782"/>
  <c r="H23" i="9782" s="1"/>
  <c r="F11" i="9801"/>
  <c r="G11" i="9801"/>
  <c r="F9" i="9797"/>
  <c r="G15" i="9801" l="1"/>
  <c r="G13" i="9801"/>
  <c r="H9" i="9797"/>
  <c r="G9" i="9797"/>
  <c r="F27" i="9801"/>
  <c r="G9" i="9801"/>
  <c r="E18" i="9801"/>
  <c r="F13" i="9801"/>
  <c r="G28" i="9801"/>
  <c r="G34" i="9801"/>
  <c r="F32" i="9801"/>
  <c r="F15" i="9801"/>
  <c r="G26" i="9801"/>
  <c r="G22" i="9801"/>
  <c r="I23" i="9782"/>
  <c r="E35" i="9801"/>
  <c r="F35" i="9801" s="1"/>
  <c r="G31" i="9801"/>
  <c r="G12" i="9801"/>
  <c r="F24" i="9801"/>
  <c r="F30" i="9801"/>
  <c r="F33" i="9801"/>
  <c r="G21" i="9801"/>
  <c r="F9" i="9801"/>
  <c r="F18" i="9782" l="1"/>
  <c r="G35" i="9801"/>
  <c r="E36" i="9801"/>
  <c r="F36" i="9801" s="1"/>
  <c r="G18" i="9801"/>
  <c r="F18" i="9801"/>
  <c r="G36" i="9801" l="1"/>
  <c r="G22" i="9782" l="1"/>
  <c r="I22" i="9782" l="1"/>
  <c r="H22" i="9782"/>
  <c r="F28" i="9797" l="1"/>
  <c r="G21" i="9782"/>
  <c r="H28" i="9797" l="1"/>
  <c r="G28" i="9797"/>
  <c r="I21" i="9782"/>
  <c r="H21" i="9782"/>
  <c r="L29" i="9783" l="1"/>
  <c r="E10" i="9782"/>
  <c r="N29" i="9783" l="1"/>
  <c r="O29" i="9783"/>
  <c r="F32" i="9797"/>
  <c r="G12" i="9782"/>
  <c r="H32" i="9797" l="1"/>
  <c r="G32" i="9797"/>
  <c r="I12" i="9782"/>
  <c r="H12" i="9782"/>
  <c r="H24" i="9783"/>
  <c r="G26" i="9782"/>
  <c r="G16" i="9782"/>
  <c r="G17" i="9782"/>
  <c r="H28" i="9783"/>
  <c r="I16" i="9782" l="1"/>
  <c r="H16" i="9782"/>
  <c r="I17" i="9782"/>
  <c r="H17" i="9782"/>
  <c r="I26" i="9782"/>
  <c r="H26" i="9782"/>
  <c r="F31" i="9797"/>
  <c r="H34" i="9783"/>
  <c r="G31" i="9797" l="1"/>
  <c r="H31" i="9797"/>
  <c r="D33" i="9797"/>
  <c r="F33" i="9797" s="1"/>
  <c r="H36" i="9783"/>
  <c r="G33" i="9797" l="1"/>
  <c r="H33" i="9797"/>
  <c r="H37" i="9783"/>
  <c r="E18" i="9782" l="1"/>
  <c r="G18" i="9782" s="1"/>
  <c r="I18" i="9782" l="1"/>
  <c r="H18" i="9782"/>
  <c r="E19" i="9782"/>
  <c r="E25" i="9782" l="1"/>
  <c r="E27" i="9782" l="1"/>
  <c r="D10" i="9797"/>
  <c r="D18" i="9797" l="1"/>
  <c r="E28" i="9782"/>
  <c r="D27" i="9797" l="1"/>
  <c r="D30" i="9797" l="1"/>
  <c r="D34" i="9797" l="1"/>
  <c r="D35" i="9797" l="1"/>
  <c r="D37" i="9797" l="1"/>
  <c r="G9" i="9782" l="1"/>
  <c r="M32" i="9783" l="1"/>
  <c r="F10" i="9782"/>
  <c r="G8" i="9782"/>
  <c r="I9" i="9782"/>
  <c r="H9" i="9782"/>
  <c r="I8" i="9782" l="1"/>
  <c r="H8" i="9782"/>
  <c r="F19" i="9782"/>
  <c r="G10" i="9782"/>
  <c r="N32" i="9783"/>
  <c r="O32" i="9783"/>
  <c r="F25" i="9782" l="1"/>
  <c r="G19" i="9782"/>
  <c r="H10" i="9782"/>
  <c r="I10" i="9782"/>
  <c r="I19" i="9782" l="1"/>
  <c r="H19" i="9782"/>
  <c r="F27" i="9782"/>
  <c r="G25" i="9782"/>
  <c r="E10" i="9797"/>
  <c r="F8" i="9797"/>
  <c r="I25" i="9782" l="1"/>
  <c r="H25" i="9782"/>
  <c r="H8" i="9797"/>
  <c r="G8" i="9797"/>
  <c r="E18" i="9797"/>
  <c r="F10" i="9797"/>
  <c r="F28" i="9782"/>
  <c r="G28" i="9782" s="1"/>
  <c r="G27" i="9782"/>
  <c r="H10" i="9797" l="1"/>
  <c r="G10" i="9797"/>
  <c r="E27" i="9797"/>
  <c r="F18" i="9797"/>
  <c r="I27" i="9782"/>
  <c r="H27" i="9782"/>
  <c r="H28" i="9782"/>
  <c r="I28" i="9782"/>
  <c r="H18" i="9797" l="1"/>
  <c r="G18" i="9797"/>
  <c r="F27" i="9797"/>
  <c r="G27" i="9797" l="1"/>
  <c r="H27" i="9797"/>
  <c r="M12" i="9783" l="1"/>
  <c r="M11" i="9783"/>
  <c r="M17" i="9783"/>
  <c r="M18" i="9783"/>
  <c r="M19" i="9783" l="1"/>
  <c r="O17" i="9783"/>
  <c r="N17" i="9783"/>
  <c r="O18" i="9783"/>
  <c r="N18" i="9783"/>
  <c r="M16" i="9783"/>
  <c r="O12" i="9783"/>
  <c r="N12" i="9783"/>
  <c r="N11" i="9783"/>
  <c r="O11" i="9783"/>
  <c r="M20" i="9783" l="1"/>
  <c r="O19" i="9783"/>
  <c r="N19" i="9783"/>
  <c r="N16" i="9783"/>
  <c r="O16" i="9783"/>
  <c r="M10" i="9783"/>
  <c r="N20" i="9783" l="1"/>
  <c r="O20" i="9783"/>
  <c r="O10" i="9783"/>
  <c r="N10" i="9783"/>
  <c r="L9" i="9783"/>
  <c r="O9" i="9783" l="1"/>
  <c r="N9" i="9783"/>
  <c r="M21" i="9783" l="1"/>
  <c r="O21" i="9783" l="1"/>
  <c r="N21" i="9783"/>
  <c r="L22" i="9783" l="1"/>
  <c r="M15" i="9783" l="1"/>
  <c r="J24" i="9783"/>
  <c r="O22" i="9783"/>
  <c r="N22" i="9783"/>
  <c r="O15" i="9783" l="1"/>
  <c r="N15" i="9783"/>
  <c r="L14" i="9783"/>
  <c r="N14" i="9783" l="1"/>
  <c r="L24" i="9783"/>
  <c r="O14" i="9783"/>
  <c r="M31" i="9783"/>
  <c r="O24" i="9783" l="1"/>
  <c r="N24" i="9783"/>
  <c r="L30" i="9783"/>
  <c r="N31" i="9783"/>
  <c r="O31" i="9783"/>
  <c r="N30" i="9783" l="1"/>
  <c r="O30" i="9783"/>
  <c r="L25" i="9783" l="1"/>
  <c r="N25" i="9783" l="1"/>
  <c r="O25" i="9783"/>
  <c r="L27" i="9783" l="1"/>
  <c r="N27" i="9783" l="1"/>
  <c r="O27" i="9783"/>
  <c r="L26" i="9783" l="1"/>
  <c r="J28" i="9783"/>
  <c r="J34" i="9783" s="1"/>
  <c r="J36" i="9783" l="1"/>
  <c r="J37" i="9783" s="1"/>
  <c r="N26" i="9783"/>
  <c r="O26" i="9783"/>
  <c r="L28" i="9783"/>
  <c r="O28" i="9783" l="1"/>
  <c r="N28" i="9783"/>
  <c r="L34" i="9783"/>
  <c r="E30" i="9797"/>
  <c r="F29" i="9797"/>
  <c r="E34" i="9797" l="1"/>
  <c r="F30" i="9797"/>
  <c r="G29" i="9797"/>
  <c r="H29" i="9797"/>
  <c r="L36" i="9783"/>
  <c r="O34" i="9783"/>
  <c r="N34" i="9783"/>
  <c r="G30" i="9797" l="1"/>
  <c r="H30" i="9797"/>
  <c r="N36" i="9783"/>
  <c r="O36" i="9783"/>
  <c r="L37" i="9783"/>
  <c r="F34" i="9797"/>
  <c r="E35" i="9797"/>
  <c r="H34" i="9797" l="1"/>
  <c r="G34" i="9797"/>
  <c r="E37" i="9797"/>
  <c r="F37" i="9797" s="1"/>
  <c r="F35" i="9797"/>
  <c r="N37" i="9783"/>
  <c r="O37" i="9783"/>
  <c r="H35" i="9797" l="1"/>
  <c r="G35" i="9797"/>
  <c r="H37" i="9797"/>
  <c r="G37" i="9797"/>
</calcChain>
</file>

<file path=xl/sharedStrings.xml><?xml version="1.0" encoding="utf-8"?>
<sst xmlns="http://schemas.openxmlformats.org/spreadsheetml/2006/main" count="474" uniqueCount="329">
  <si>
    <t>Megnevezés</t>
  </si>
  <si>
    <t>01.</t>
  </si>
  <si>
    <t>Belföldi értékesítés nettó árbevétele</t>
  </si>
  <si>
    <t>02.</t>
  </si>
  <si>
    <t>Exportértékesítés nettó árbevétele</t>
  </si>
  <si>
    <t>I.</t>
  </si>
  <si>
    <t>03.</t>
  </si>
  <si>
    <t>04.</t>
  </si>
  <si>
    <t>II.</t>
  </si>
  <si>
    <t>III.</t>
  </si>
  <si>
    <t>IV.</t>
  </si>
  <si>
    <t>Egyéb bevételek</t>
  </si>
  <si>
    <t>Pénzügyi műveletek ráfordításai</t>
  </si>
  <si>
    <t>Ivóvíz szolgáltatás</t>
  </si>
  <si>
    <t>Ipari víz szolgáltatás</t>
  </si>
  <si>
    <t>Szennyvíz elvezetés, -tisztítás</t>
  </si>
  <si>
    <t>Építőipari  tevékenység</t>
  </si>
  <si>
    <t>Üzemi (üzleti) bevétel</t>
  </si>
  <si>
    <t>Pénzügyi műveletek bevétele</t>
  </si>
  <si>
    <t xml:space="preserve">Bevételek összesen </t>
  </si>
  <si>
    <t>Anyagköltség</t>
  </si>
  <si>
    <t>Energiaköltség</t>
  </si>
  <si>
    <t>Igénybevett szolgáltatások</t>
  </si>
  <si>
    <t>Egyéb szolgáltatások</t>
  </si>
  <si>
    <t>Eladott áruk, közvetített szolgáltatások</t>
  </si>
  <si>
    <t>Anyagjellegű ráfordítás összesen  (01.+02.+03.+04.+05.)</t>
  </si>
  <si>
    <t>06.</t>
  </si>
  <si>
    <t>Bérköltség</t>
  </si>
  <si>
    <t>07.</t>
  </si>
  <si>
    <t>Személyi jellegű egyéb kifizetések</t>
  </si>
  <si>
    <t>08.</t>
  </si>
  <si>
    <t>Bérjárulékok</t>
  </si>
  <si>
    <t>Értékcsökkenési leírás</t>
  </si>
  <si>
    <t>Egyéb ráfordítások</t>
  </si>
  <si>
    <t>V.</t>
  </si>
  <si>
    <t>Költségek és ráfordítások összesen</t>
  </si>
  <si>
    <t>Reprezentációs ktg</t>
  </si>
  <si>
    <t>05.</t>
  </si>
  <si>
    <t xml:space="preserve">Egyéb személyi jellegű kifizetés </t>
  </si>
  <si>
    <t>Egyéb juttatások és költségtérítések</t>
  </si>
  <si>
    <t>Egyéb összesen</t>
  </si>
  <si>
    <t>Munkábajárás költségtérítése</t>
  </si>
  <si>
    <t>Saját szgk. használat költségtérítése</t>
  </si>
  <si>
    <t>Önkéntes nyugdíj- és eg.pénztár tagdíj ktg</t>
  </si>
  <si>
    <t>Élet- és balesetbizt. munkáltató által fiz.</t>
  </si>
  <si>
    <t>Segélyek, egyéb szoc., kult. juttatások ktge</t>
  </si>
  <si>
    <t>sor-
szám</t>
  </si>
  <si>
    <t>eFt</t>
  </si>
  <si>
    <t>M e g n e v e z é s</t>
  </si>
  <si>
    <t xml:space="preserve">Nettó árbevétel </t>
  </si>
  <si>
    <t>Bruttó termelési érték</t>
  </si>
  <si>
    <t>Üzemi (üzleti) ráfordítások</t>
  </si>
  <si>
    <t>Pénzügyi műveletek bevételei</t>
  </si>
  <si>
    <t>Pénzügyi műveletek eredménye</t>
  </si>
  <si>
    <t>Adózás előtti eredmény</t>
  </si>
  <si>
    <t>Technológiai anyagfelhasználás</t>
  </si>
  <si>
    <t xml:space="preserve">       -Ivóvíz kezelés</t>
  </si>
  <si>
    <t xml:space="preserve">       -Szennyvíz tisztítás, komposztálás</t>
  </si>
  <si>
    <t xml:space="preserve">       -Fürdő szolgáltatás</t>
  </si>
  <si>
    <t>Ipari szolgáltatás anyagfelhasználás</t>
  </si>
  <si>
    <t>Építőipar anyagfelhasználás</t>
  </si>
  <si>
    <t>Tárgyieszköz fenntartás anyagfelhasználás</t>
  </si>
  <si>
    <t>Rezsi anyagok</t>
  </si>
  <si>
    <t>Nyomtatványok, szakkönyvek, folyóiratok</t>
  </si>
  <si>
    <t>Anyagfelhasználás összesen</t>
  </si>
  <si>
    <t>VASIVÍZ Vas megyei Víz- és Csatornamű ZRt.</t>
  </si>
  <si>
    <t>Szombathely, Rákóczi F.u.19.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</si>
  <si>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</si>
  <si>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</si>
  <si>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</si>
  <si>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</si>
  <si>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</si>
  <si>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</si>
  <si>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</si>
  <si>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</si>
  <si>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</si>
  <si>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</si>
  <si>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</si>
  <si>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Ivóvíz termelés</t>
  </si>
  <si>
    <t>Ipari víz termelés</t>
  </si>
  <si>
    <t>Ipari víz értékesítés</t>
  </si>
  <si>
    <t>Saját ipari víz felhasználás</t>
  </si>
  <si>
    <t>Tisztított szennyvíz</t>
  </si>
  <si>
    <t>Fürdőlátogatók száma</t>
  </si>
  <si>
    <t>e fő</t>
  </si>
  <si>
    <r>
      <t>e m</t>
    </r>
    <r>
      <rPr>
        <vertAlign val="superscript"/>
        <sz val="12"/>
        <rFont val="Times New Roman CE"/>
        <family val="1"/>
        <charset val="238"/>
      </rPr>
      <t>3</t>
    </r>
  </si>
  <si>
    <t>Alaptevékenységen kívüli egyéb tevékenység</t>
  </si>
  <si>
    <t>Szennyvíz elvezetés (számlázott)*</t>
  </si>
  <si>
    <t>Szép kártya</t>
  </si>
  <si>
    <t xml:space="preserve">     önkormányzati víziközművek építési- szerelési munkák</t>
  </si>
  <si>
    <t xml:space="preserve">     egyéb építőipari munkák</t>
  </si>
  <si>
    <t>Elsődleges tevékenységek összesen</t>
  </si>
  <si>
    <t>Másodlagos tevékenységek összesen</t>
  </si>
  <si>
    <t xml:space="preserve">     villamos energia</t>
  </si>
  <si>
    <t xml:space="preserve">     földgáz</t>
  </si>
  <si>
    <t xml:space="preserve">     üzemanyag</t>
  </si>
  <si>
    <t xml:space="preserve">     idegen fenntartás</t>
  </si>
  <si>
    <t xml:space="preserve">     Szentgotthárd bérmunka díja</t>
  </si>
  <si>
    <t xml:space="preserve">     üzemeltetett eszközök használati díja</t>
  </si>
  <si>
    <t xml:space="preserve">     szennyvíziszapelhelyezés</t>
  </si>
  <si>
    <t xml:space="preserve">     távközlési, postai szolgáltatás</t>
  </si>
  <si>
    <t xml:space="preserve">     egyéb igénybevett szolgáltatás</t>
  </si>
  <si>
    <t xml:space="preserve">     ebből: iparűzési adó</t>
  </si>
  <si>
    <t>Aktivált saját teljesítmények értéke</t>
  </si>
  <si>
    <t xml:space="preserve">Alaptevékenységhez kapcsolódó egyéb szolgáltatás </t>
  </si>
  <si>
    <t xml:space="preserve">               közművezeték adó</t>
  </si>
  <si>
    <t>Fürdőszolgáltatás és kiegészítő tevékenység</t>
  </si>
  <si>
    <t>Szokásos vállalkozási bevétel</t>
  </si>
  <si>
    <t>Szokásos vállalkozási költségek és ráfordítások</t>
  </si>
  <si>
    <t xml:space="preserve"> ebből: csatornabírság</t>
  </si>
  <si>
    <t>Szokásos vállalkozási eredmény</t>
  </si>
  <si>
    <t>Üzemi (üzleti) ráfordítások összesen</t>
  </si>
  <si>
    <t>Önkormányzatoknak átadásra
kerülő beruházások</t>
  </si>
  <si>
    <t>Betegszabadság</t>
  </si>
  <si>
    <t>Végkielégítés</t>
  </si>
  <si>
    <t>Külföldi kiküldetés napidíja</t>
  </si>
  <si>
    <t>Természetbeni juttatás cégtelefon 20%</t>
  </si>
  <si>
    <t xml:space="preserve">     egyéb energia</t>
  </si>
  <si>
    <t xml:space="preserve">     minőség-ellenőrzés</t>
  </si>
  <si>
    <t xml:space="preserve"> </t>
  </si>
  <si>
    <t>Adófizetési kötelezettség</t>
  </si>
  <si>
    <t>Befejezetlen építőipari munkák állomány változása</t>
  </si>
  <si>
    <t xml:space="preserve">  </t>
  </si>
  <si>
    <t>Üzemi (üzleti) tevékenység eredménye</t>
  </si>
  <si>
    <t>Ivóvíz értékesítés*</t>
  </si>
  <si>
    <t>Főkönyv</t>
  </si>
  <si>
    <t>Befejezetlen saját beruházás</t>
  </si>
  <si>
    <t>Mérték- egység</t>
  </si>
  <si>
    <t>*A tény adat a leolvasott mennyiségeket tartalmazza.</t>
  </si>
  <si>
    <t>Befejezetlen építőipari munkák</t>
  </si>
  <si>
    <t>Adózott eredmény</t>
  </si>
  <si>
    <t>Mennyiségi terv értékelése</t>
  </si>
  <si>
    <t>Bruttó termelési értékterv -  és eredmény terv értékelése</t>
  </si>
  <si>
    <t>Bevételi terv értékelése</t>
  </si>
  <si>
    <t>Költség és ráfordítás terv értékelése</t>
  </si>
  <si>
    <t>Anyag és energia felhasználási terv értékelése</t>
  </si>
  <si>
    <t>Tárgyi eszköz  fenntartási terv értékelése</t>
  </si>
  <si>
    <t>Készletgazdálkodási terv értékelése</t>
  </si>
  <si>
    <t>Létszám, bér és kereset terv értékelése</t>
  </si>
  <si>
    <t>Személyi jellegű kifizetések és egyéb béren kívüli juttatások terv értékelése</t>
  </si>
  <si>
    <t>Beruházási terv értékelése</t>
  </si>
  <si>
    <t>Építési terv értékelése</t>
  </si>
  <si>
    <t>1. Mennyiségi terv értékelése</t>
  </si>
  <si>
    <t>2. Bruttó termelési érték terv értékelése</t>
  </si>
  <si>
    <t>Eredmény terv értékelése</t>
  </si>
  <si>
    <t>3. Bevételi terv értékelése</t>
  </si>
  <si>
    <t>4. Költség és ráfordítás terv értékelése</t>
  </si>
  <si>
    <t>5. Anyag- és energia felhasználási terv értékelése</t>
  </si>
  <si>
    <t>Saját termelési készletek állomány változása</t>
  </si>
  <si>
    <t xml:space="preserve">               víziközmű vagyonátadás önkormányzatoknak</t>
  </si>
  <si>
    <t xml:space="preserve"> ebből: víziközmű vagyonátadás önkormányzatoknak</t>
  </si>
  <si>
    <t>Index
tény/terv</t>
  </si>
  <si>
    <t>e Ft</t>
  </si>
  <si>
    <t>Saját</t>
  </si>
  <si>
    <t>Idegen</t>
  </si>
  <si>
    <t>Összesen</t>
  </si>
  <si>
    <t>Területi üzemmérnökségek</t>
  </si>
  <si>
    <t>Fenntartási és Építési Üzem által végzett fenntartás</t>
  </si>
  <si>
    <t>Uszoda és Termálfürdő által végzett fenntartás</t>
  </si>
  <si>
    <t>Logisztika által végzett járműjavítások</t>
  </si>
  <si>
    <t>Saját fenntartás összesen</t>
  </si>
  <si>
    <t>Fenntartási és Építési Üzem által végeztetett idegen fennt. (vízmérők, szivattyúk, gépek)</t>
  </si>
  <si>
    <t>Uszoda és Termálfürdő idegen fenntartás</t>
  </si>
  <si>
    <t>Gépjárművek, munkagépek idegen javítása</t>
  </si>
  <si>
    <t>Informatika, labor, raktár</t>
  </si>
  <si>
    <t xml:space="preserve">Közmű műtárgyak fennt. munkák </t>
  </si>
  <si>
    <t>Idegen havaria tartalék</t>
  </si>
  <si>
    <t xml:space="preserve">Idegen fenntartás összesen </t>
  </si>
  <si>
    <t>Fenntartás összesen</t>
  </si>
  <si>
    <t>Sor- szám</t>
  </si>
  <si>
    <t>Raktári készletek nyitó állomány</t>
  </si>
  <si>
    <t>Anyagbeszerzés</t>
  </si>
  <si>
    <t>Egyéb növekedés</t>
  </si>
  <si>
    <t>Felhasználás</t>
  </si>
  <si>
    <t>Értékesítés, egyéb csökkenés</t>
  </si>
  <si>
    <t>Zárókészlet  (01.+02.+03.-04.-05.=06.)</t>
  </si>
  <si>
    <t>Mérték-     egység</t>
  </si>
  <si>
    <t>Korrigált munkajogi állományi létszám</t>
  </si>
  <si>
    <t>Teljes munkaidős összesen</t>
  </si>
  <si>
    <t>fő</t>
  </si>
  <si>
    <t>Nem teljes munkaidős összesen</t>
  </si>
  <si>
    <t>Létszám összesen</t>
  </si>
  <si>
    <t>Bér</t>
  </si>
  <si>
    <t>Teljes munkaidőben foglalkoztatottak bére</t>
  </si>
  <si>
    <t>Részmunkaidőben foglalkoztatottak bére</t>
  </si>
  <si>
    <t>Részmunkaidősből teljes munkaidős</t>
  </si>
  <si>
    <t>Egyéb bérek*</t>
  </si>
  <si>
    <t>Bértömeg növekmény</t>
  </si>
  <si>
    <t>Bér összesen</t>
  </si>
  <si>
    <t>*Igazgatóság és Felügyelő Bizottság, szakmai gyakorlat bértömeg</t>
  </si>
  <si>
    <t>Cafeteria rendszerbe bevonható juttatások és költségtérítések</t>
  </si>
  <si>
    <t>Étkezési Erzsébet utalvány</t>
  </si>
  <si>
    <t>Kultúra utalvány</t>
  </si>
  <si>
    <t>Sportutalvány</t>
  </si>
  <si>
    <t>Iskolakezdési utalvány</t>
  </si>
  <si>
    <t>Adómentes lakáscélú hiteltámogatás</t>
  </si>
  <si>
    <t>Cafeteria rendszerbe bevont juttatások</t>
  </si>
  <si>
    <t>Táppénz hozzájárulás</t>
  </si>
  <si>
    <t>Jubileumi jutalom</t>
  </si>
  <si>
    <t>Természetbeni juttatás SZJA költsége</t>
  </si>
  <si>
    <t>Reprezentáció SZJA költsége</t>
  </si>
  <si>
    <t>Személyi jellegű egyéb kifizetések összesen</t>
  </si>
  <si>
    <t xml:space="preserve">M e g n e v e z é s e k </t>
  </si>
  <si>
    <t>Amortizációból megvalósuló beruházások</t>
  </si>
  <si>
    <t xml:space="preserve">Épületfelújítások </t>
  </si>
  <si>
    <t xml:space="preserve">Műszerek, kisgépek </t>
  </si>
  <si>
    <t xml:space="preserve">100 eFt alatti tárgyi eszköz beszerzés </t>
  </si>
  <si>
    <t xml:space="preserve">Járművek, munkagépek </t>
  </si>
  <si>
    <t>Informatika, távközlés</t>
  </si>
  <si>
    <t>Fedett Uszoda és Termálfürdő</t>
  </si>
  <si>
    <t>Általános tartalék</t>
  </si>
  <si>
    <t>Fejlesztési támogatás felhasználása
 - 2012.évi eszk.használati díj</t>
  </si>
  <si>
    <t>Fejlesztési támogatás - ISPA/KA felhasználása</t>
  </si>
  <si>
    <t>Vízterhelési díj felhasználása</t>
  </si>
  <si>
    <t>Lekötött tartalék</t>
  </si>
  <si>
    <t>Közműfejlesztési hozzájárulás</t>
  </si>
  <si>
    <t>Mindösszesen</t>
  </si>
  <si>
    <t>Önkormányzati víziközművek építési-szerelési munkák</t>
  </si>
  <si>
    <t>1. Ivóvízhasználati díj</t>
  </si>
  <si>
    <t>Szombathely Vízszolgáltatási Üzemmérnökség</t>
  </si>
  <si>
    <t>Szombathely-Kőszeg vízellátó rendszer</t>
  </si>
  <si>
    <t>Vát vízellátó rendszer</t>
  </si>
  <si>
    <t>Csepreg vízellátó rendszer</t>
  </si>
  <si>
    <t>Salköveskút vízellátó rendszer</t>
  </si>
  <si>
    <t xml:space="preserve">Összesen </t>
  </si>
  <si>
    <t>Körmend Vízszolgáltatási Üzemmérnökség</t>
  </si>
  <si>
    <t>Körmend vízellátó rendszer</t>
  </si>
  <si>
    <t>Szentgotthárd vízellátó rendszer</t>
  </si>
  <si>
    <t>Sárvár Vízszolgáltatási Üzemmérnökség</t>
  </si>
  <si>
    <t>Sárvár vízellátó rendszer</t>
  </si>
  <si>
    <t>Jákfa vízellátó rendszer</t>
  </si>
  <si>
    <t>Ikervár vízellátó rendszer</t>
  </si>
  <si>
    <t>Nagysimonyi vízellátó rendszer</t>
  </si>
  <si>
    <t>Gérce vízellátó rendszer</t>
  </si>
  <si>
    <t>Hegyfalu vízellátó rendszer</t>
  </si>
  <si>
    <t>Ivóvízhasználati díj összesen</t>
  </si>
  <si>
    <t>2. Szennyvíz használati díj</t>
  </si>
  <si>
    <t>Szombathely Szennyvíz-szolgáltatási Üzemmérnökség</t>
  </si>
  <si>
    <t>Szombathely-Kőszeg regionális rendszer</t>
  </si>
  <si>
    <t>Csepreg szennyvíz rendszer</t>
  </si>
  <si>
    <t>Ják szennyvíz rendszer</t>
  </si>
  <si>
    <t>Körmend Szennyvíz-szolgáltatási Üzemmérnökség</t>
  </si>
  <si>
    <t>Körmend szennyvíz rendszer</t>
  </si>
  <si>
    <t>Szentgotthárd szennyvíz rendszer</t>
  </si>
  <si>
    <t>Vasvár szennyvíz rendszer</t>
  </si>
  <si>
    <t>Csörötnek szennyvíz rendszer</t>
  </si>
  <si>
    <t>Sárvár Szennyvíz-szolgáltatási Üzemmérnökség</t>
  </si>
  <si>
    <t>Répcelak szennyvíz rendszer</t>
  </si>
  <si>
    <t>Kenyeri szennyvíz rendszer</t>
  </si>
  <si>
    <t>Sárvár szennyvíz rendszer</t>
  </si>
  <si>
    <t>Celldömölk szennyvíz rendszer</t>
  </si>
  <si>
    <t>Szennyvízhasználati díj összesen</t>
  </si>
  <si>
    <t>Önkormányzati víziközművek
építési-szerelési munkák összesen:</t>
  </si>
  <si>
    <t>Energia felhasználás</t>
  </si>
  <si>
    <t>Villamos energia</t>
  </si>
  <si>
    <t>Mwh</t>
  </si>
  <si>
    <t xml:space="preserve">     vételezett</t>
  </si>
  <si>
    <t xml:space="preserve">     saját termelésű</t>
  </si>
  <si>
    <t>Biogáz</t>
  </si>
  <si>
    <t>Földgáz</t>
  </si>
  <si>
    <t>Benzin</t>
  </si>
  <si>
    <t>el</t>
  </si>
  <si>
    <t>Gázolaj</t>
  </si>
  <si>
    <t>Szén</t>
  </si>
  <si>
    <t>to</t>
  </si>
  <si>
    <t>Tüzifa</t>
  </si>
  <si>
    <t>Cseppfolyósított gáz</t>
  </si>
  <si>
    <t>em3</t>
  </si>
  <si>
    <t>m3</t>
  </si>
  <si>
    <t>6. Tárgyi eszköz fenntartási terv értékelése</t>
  </si>
  <si>
    <t>7. Készletgazdálkodási terv értékelése</t>
  </si>
  <si>
    <t>8. Létszám, bér és kereset terv értékelése</t>
  </si>
  <si>
    <t>9. Személyi jellegű kifizetések és egyéb béren kívüli juttatások terv értékelése</t>
  </si>
  <si>
    <t xml:space="preserve"> 10. Beruházási terv értékelése</t>
  </si>
  <si>
    <t xml:space="preserve"> 11. Építési terv értékelése</t>
  </si>
  <si>
    <t>Index
tény/terv
(lekötött összeg)</t>
  </si>
  <si>
    <t>Index
tény/terv
(kifizetett összeg)</t>
  </si>
  <si>
    <t>lekötött
összeg</t>
  </si>
  <si>
    <t>kifizetett
összeg</t>
  </si>
  <si>
    <t>Index
tény/terv
(leszámlázott összeg)</t>
  </si>
  <si>
    <t>leszámlázott
összeg</t>
  </si>
  <si>
    <t>Csehimindszent vizellátó rendszer</t>
  </si>
  <si>
    <t>Személyi jellegű ráfordítás összesen                             (06.+07.+08.)</t>
  </si>
  <si>
    <t>2017. ÉVI ÜZLETI TERV ÉRTÉKELÉSE</t>
  </si>
  <si>
    <t>Index
2017/2016
tény/tény</t>
  </si>
  <si>
    <t>* 2017. évre áthúzódó 165,8mFt önkormányzati víziközművek építési-szerelési munkákat és 67,1mFt egyéb megrendelésre végzett építőipari munkákat  is tartalmazza</t>
  </si>
  <si>
    <t>Rum vízellátó rendszer</t>
  </si>
  <si>
    <t>Vasvár vízellátó rendszer</t>
  </si>
  <si>
    <t>Őriszentpéter vízellátó rendszer</t>
  </si>
  <si>
    <t>Celldömölk vízellátó rendszer</t>
  </si>
  <si>
    <t>Szeleste vízellátó rendszer</t>
  </si>
  <si>
    <t>Felsőcsatár szennyvíz rendszer</t>
  </si>
  <si>
    <t>Meggyeskovácsi szennyvíz rendszer</t>
  </si>
  <si>
    <t>Pornóapáti szennyvíz rendszer</t>
  </si>
  <si>
    <t>Ivánc szennyvíz rendszer</t>
  </si>
  <si>
    <t>Nick szennyvíz rendszer</t>
  </si>
  <si>
    <t>Külsővat szennyvíz rendszer</t>
  </si>
  <si>
    <t>Bögöte szennyvíz rendszer</t>
  </si>
  <si>
    <t>Egyházashetye szennyvíz rendszer</t>
  </si>
  <si>
    <t>Kemenessömjén szennyvíz rendszer</t>
  </si>
  <si>
    <t>Uraiújfalu szennyvíz rendszer</t>
  </si>
  <si>
    <t>Egyéb megrendelésre végzett építőipari munkák
(hálózatfejlesztések, villamos és gépészeti építések)</t>
  </si>
  <si>
    <t>Víz- és szennyvízbekötések</t>
  </si>
  <si>
    <t>* 2017. évre áthúzódó 194,3 M Ft-ot is tartalmazza
(amortizációs forrásból 171 MFt-ot, fejlesztési támogatásból 22,3 MFt-ot, közműfejlesztésből 1,0 M Ft-ot)</t>
  </si>
  <si>
    <t>Készpénz 100.000 Ft/év</t>
  </si>
  <si>
    <t>Mobilitás célú lakhatási támogatás</t>
  </si>
  <si>
    <t>Közérdekű üzemeltetés</t>
  </si>
  <si>
    <t>Befejezetlen saját beruházás állomány változása</t>
  </si>
  <si>
    <t>korrekció</t>
  </si>
  <si>
    <t>korrigált</t>
  </si>
  <si>
    <t xml:space="preserve"> ebből: önkormányzattól kapott támogatás</t>
  </si>
  <si>
    <t>Egyházasrádóc szennyvíz rendszer</t>
  </si>
  <si>
    <t>A tábla adatai nem korrigáltak.</t>
  </si>
  <si>
    <t>2017. évi
1. sz. mód.
terv</t>
  </si>
  <si>
    <t>2017. évi
1. sz. mód. terv*</t>
  </si>
  <si>
    <t>2017. évi
1. sz. mód.
terv*</t>
  </si>
  <si>
    <t>2017. I. FÉLÉV</t>
  </si>
  <si>
    <t>2017. I. félév</t>
  </si>
  <si>
    <t>2016. I. félév
tény</t>
  </si>
  <si>
    <t>2017. I. félév
tény</t>
  </si>
  <si>
    <t>2016. I. félév korrigált</t>
  </si>
  <si>
    <t>Bejcgyertyános vízellátó rendszer</t>
  </si>
  <si>
    <t>Bajánsenye szennyvíz rendszer</t>
  </si>
  <si>
    <t>Csörötnek szennyvíz rendszer (Alsószölnök, Szakonyfalu)</t>
  </si>
  <si>
    <t>Őriszentpéter szennyvíz rendszer</t>
  </si>
  <si>
    <t>07.18.fkv.a.</t>
  </si>
  <si>
    <t xml:space="preserve">07.18.fkv.a. </t>
  </si>
  <si>
    <t>Eredménytartalék felhasználás</t>
  </si>
  <si>
    <t xml:space="preserve"> Szombathely,  2017. július 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</si>
</sst>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F_t_-;\-* #,##0\ _F_t_-;_-* &quot;-&quot;\ _F_t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0.0%"/>
    <numFmt numFmtId="166" formatCode="#,##0.0"/>
    <numFmt numFmtId="167" formatCode="#,##0.0000"/>
    <numFmt numFmtId="168" formatCode="#,##0.000"/>
  </numFmts>
  <fonts count="57" x14ac:knownFonts="1">
    <font>
      <sz val="12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0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2"/>
      <name val="Times New Roman CE"/>
      <charset val="238"/>
    </font>
    <font>
      <b/>
      <sz val="18"/>
      <color indexed="56"/>
      <name val="Cambria"/>
      <family val="2"/>
      <charset val="238"/>
    </font>
    <font>
      <b/>
      <sz val="13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7"/>
      <name val="Times New Roman CE"/>
      <family val="1"/>
      <charset val="238"/>
    </font>
    <font>
      <vertAlign val="superscript"/>
      <sz val="12"/>
      <name val="Times New Roman CE"/>
      <family val="1"/>
      <charset val="238"/>
    </font>
    <font>
      <sz val="10"/>
      <name val="Arial CE"/>
      <charset val="238"/>
    </font>
    <font>
      <b/>
      <sz val="10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sz val="14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sz val="13"/>
      <color indexed="10"/>
      <name val="Arial CE"/>
      <charset val="238"/>
    </font>
    <font>
      <sz val="12"/>
      <name val="Arial CE"/>
      <charset val="238"/>
    </font>
    <font>
      <b/>
      <sz val="12"/>
      <name val="Times New Roman"/>
      <family val="1"/>
    </font>
    <font>
      <b/>
      <sz val="13"/>
      <name val="Times New Roman"/>
      <family val="1"/>
    </font>
    <font>
      <sz val="14"/>
      <name val="Arial CE"/>
      <charset val="238"/>
    </font>
    <font>
      <b/>
      <sz val="11"/>
      <name val="Times New Roman CE"/>
      <charset val="238"/>
    </font>
    <font>
      <sz val="13"/>
      <name val="Times New Roman CE"/>
      <family val="1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20"/>
      <color rgb="FFFF0000"/>
      <name val="Times New Roman CE"/>
      <family val="1"/>
      <charset val="238"/>
    </font>
    <font>
      <sz val="12"/>
      <color rgb="FFFF0000"/>
      <name val="Times New Roman CE"/>
      <family val="1"/>
      <charset val="238"/>
    </font>
    <font>
      <b/>
      <sz val="14"/>
      <name val="Times New Roman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3" tint="0.59996337778862885"/>
        <bgColor indexed="64"/>
      </patternFill>
    </fill>
    <fill>
      <patternFill patternType="lightUp">
        <bgColor indexed="9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7" borderId="1" applyNumberFormat="0" applyAlignment="0" applyProtection="0"/>
    <xf numFmtId="0" fontId="14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21" borderId="2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19" fillId="22" borderId="7" applyNumberFormat="0" applyFont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30" fillId="4" borderId="0" applyNumberFormat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23" borderId="0" applyNumberFormat="0" applyBorder="0" applyAlignment="0" applyProtection="0"/>
    <xf numFmtId="0" fontId="36" fillId="20" borderId="1" applyNumberFormat="0" applyAlignment="0" applyProtection="0"/>
    <xf numFmtId="9" fontId="3" fillId="0" borderId="0" applyFont="0" applyFill="0" applyBorder="0" applyAlignment="0" applyProtection="0"/>
    <xf numFmtId="3" fontId="9" fillId="0" borderId="0"/>
    <xf numFmtId="3" fontId="9" fillId="24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19" fillId="0" borderId="0"/>
    <xf numFmtId="0" fontId="19" fillId="0" borderId="0"/>
  </cellStyleXfs>
  <cellXfs count="729">
    <xf numFmtId="0" fontId="0" fillId="0" borderId="0" xfId="0"/>
    <xf numFmtId="0" fontId="9" fillId="0" borderId="0" xfId="0" applyFont="1" applyFill="1"/>
    <xf numFmtId="3" fontId="9" fillId="0" borderId="0" xfId="40" applyNumberFormat="1" applyFont="1" applyFill="1"/>
    <xf numFmtId="3" fontId="5" fillId="0" borderId="11" xfId="41" applyNumberFormat="1" applyFont="1" applyFill="1" applyBorder="1" applyAlignment="1">
      <alignment vertical="center"/>
    </xf>
    <xf numFmtId="3" fontId="5" fillId="0" borderId="10" xfId="41" applyNumberFormat="1" applyFont="1" applyFill="1" applyBorder="1" applyAlignment="1">
      <alignment vertical="center"/>
    </xf>
    <xf numFmtId="3" fontId="5" fillId="0" borderId="10" xfId="41" applyNumberFormat="1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/>
    <xf numFmtId="0" fontId="10" fillId="0" borderId="0" xfId="0" applyFont="1" applyFill="1"/>
    <xf numFmtId="0" fontId="7" fillId="0" borderId="0" xfId="0" applyFont="1" applyFill="1"/>
    <xf numFmtId="0" fontId="5" fillId="0" borderId="0" xfId="42" applyFont="1" applyFill="1"/>
    <xf numFmtId="0" fontId="7" fillId="0" borderId="0" xfId="0" applyFon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12" fillId="0" borderId="0" xfId="0" applyFont="1" applyBorder="1"/>
    <xf numFmtId="3" fontId="5" fillId="0" borderId="0" xfId="41" applyNumberFormat="1" applyFont="1"/>
    <xf numFmtId="0" fontId="0" fillId="0" borderId="0" xfId="0" applyAlignment="1"/>
    <xf numFmtId="0" fontId="0" fillId="0" borderId="0" xfId="0" applyBorder="1"/>
    <xf numFmtId="3" fontId="5" fillId="0" borderId="0" xfId="41" applyNumberFormat="1" applyFont="1" applyBorder="1" applyAlignment="1">
      <alignment vertical="center"/>
    </xf>
    <xf numFmtId="0" fontId="5" fillId="0" borderId="0" xfId="42" applyFont="1"/>
    <xf numFmtId="0" fontId="10" fillId="0" borderId="0" xfId="0" applyFont="1"/>
    <xf numFmtId="0" fontId="9" fillId="0" borderId="0" xfId="0" applyFont="1"/>
    <xf numFmtId="0" fontId="7" fillId="0" borderId="0" xfId="42" applyFont="1"/>
    <xf numFmtId="3" fontId="5" fillId="0" borderId="10" xfId="42" applyNumberFormat="1" applyFont="1" applyFill="1" applyBorder="1"/>
    <xf numFmtId="0" fontId="5" fillId="0" borderId="0" xfId="0" applyFont="1"/>
    <xf numFmtId="0" fontId="9" fillId="0" borderId="0" xfId="42" applyFont="1"/>
    <xf numFmtId="0" fontId="5" fillId="0" borderId="0" xfId="42" applyFont="1" applyAlignment="1">
      <alignment horizontal="left"/>
    </xf>
    <xf numFmtId="0" fontId="7" fillId="0" borderId="0" xfId="42" applyFont="1" applyAlignment="1">
      <alignment horizontal="centerContinuous"/>
    </xf>
    <xf numFmtId="0" fontId="5" fillId="0" borderId="0" xfId="42" applyFont="1" applyAlignment="1">
      <alignment horizontal="centerContinuous"/>
    </xf>
    <xf numFmtId="0" fontId="5" fillId="0" borderId="0" xfId="42" applyFont="1" applyAlignment="1">
      <alignment horizontal="center"/>
    </xf>
    <xf numFmtId="0" fontId="7" fillId="0" borderId="0" xfId="42" applyFont="1" applyAlignment="1">
      <alignment horizontal="center"/>
    </xf>
    <xf numFmtId="0" fontId="5" fillId="0" borderId="0" xfId="42" applyFont="1" applyAlignment="1">
      <alignment horizontal="right"/>
    </xf>
    <xf numFmtId="3" fontId="8" fillId="0" borderId="0" xfId="42" applyNumberFormat="1" applyFont="1" applyFill="1" applyAlignment="1">
      <alignment horizontal="left"/>
    </xf>
    <xf numFmtId="3" fontId="5" fillId="0" borderId="0" xfId="42" applyNumberFormat="1" applyFont="1" applyFill="1"/>
    <xf numFmtId="0" fontId="5" fillId="0" borderId="0" xfId="0" applyFont="1" applyFill="1"/>
    <xf numFmtId="0" fontId="16" fillId="0" borderId="0" xfId="0" applyFont="1" applyFill="1" applyAlignment="1"/>
    <xf numFmtId="3" fontId="5" fillId="0" borderId="13" xfId="42" applyNumberFormat="1" applyFont="1" applyFill="1" applyBorder="1"/>
    <xf numFmtId="3" fontId="5" fillId="0" borderId="10" xfId="42" applyNumberFormat="1" applyFont="1" applyFill="1" applyBorder="1" applyAlignment="1">
      <alignment horizontal="center"/>
    </xf>
    <xf numFmtId="3" fontId="5" fillId="0" borderId="10" xfId="0" applyNumberFormat="1" applyFont="1" applyFill="1" applyBorder="1"/>
    <xf numFmtId="3" fontId="5" fillId="0" borderId="19" xfId="42" applyNumberFormat="1" applyFont="1" applyFill="1" applyBorder="1"/>
    <xf numFmtId="3" fontId="5" fillId="0" borderId="20" xfId="42" applyNumberFormat="1" applyFont="1" applyFill="1" applyBorder="1" applyAlignment="1">
      <alignment horizontal="center"/>
    </xf>
    <xf numFmtId="3" fontId="5" fillId="0" borderId="20" xfId="0" applyNumberFormat="1" applyFont="1" applyFill="1" applyBorder="1"/>
    <xf numFmtId="165" fontId="3" fillId="0" borderId="0" xfId="47" applyNumberFormat="1" applyFill="1" applyBorder="1"/>
    <xf numFmtId="0" fontId="5" fillId="0" borderId="0" xfId="0" applyFont="1" applyFill="1" applyBorder="1"/>
    <xf numFmtId="165" fontId="3" fillId="0" borderId="0" xfId="47" applyNumberFormat="1" applyFill="1"/>
    <xf numFmtId="0" fontId="7" fillId="0" borderId="0" xfId="42" applyFont="1" applyFill="1"/>
    <xf numFmtId="0" fontId="5" fillId="0" borderId="0" xfId="42" applyFont="1" applyFill="1" applyAlignment="1"/>
    <xf numFmtId="0" fontId="7" fillId="0" borderId="0" xfId="42" applyFont="1" applyFill="1" applyBorder="1"/>
    <xf numFmtId="0" fontId="5" fillId="0" borderId="0" xfId="42" applyFont="1" applyFill="1" applyBorder="1"/>
    <xf numFmtId="0" fontId="5" fillId="0" borderId="13" xfId="41" applyFont="1" applyBorder="1" applyAlignment="1">
      <alignment vertical="center" wrapText="1"/>
    </xf>
    <xf numFmtId="3" fontId="8" fillId="0" borderId="13" xfId="41" applyNumberFormat="1" applyFont="1" applyBorder="1" applyAlignment="1">
      <alignment horizontal="left" vertical="center" wrapText="1"/>
    </xf>
    <xf numFmtId="3" fontId="8" fillId="0" borderId="13" xfId="41" applyNumberFormat="1" applyFont="1" applyBorder="1" applyAlignment="1">
      <alignment vertical="center"/>
    </xf>
    <xf numFmtId="0" fontId="5" fillId="0" borderId="13" xfId="0" applyFont="1" applyBorder="1"/>
    <xf numFmtId="0" fontId="5" fillId="0" borderId="16" xfId="41" applyFont="1" applyBorder="1" applyAlignment="1">
      <alignment vertical="center" wrapText="1"/>
    </xf>
    <xf numFmtId="0" fontId="10" fillId="0" borderId="12" xfId="0" applyFont="1" applyBorder="1"/>
    <xf numFmtId="3" fontId="5" fillId="0" borderId="16" xfId="41" applyNumberFormat="1" applyFont="1" applyBorder="1" applyAlignment="1">
      <alignment vertical="center" wrapText="1"/>
    </xf>
    <xf numFmtId="0" fontId="8" fillId="0" borderId="14" xfId="41" applyFont="1" applyBorder="1" applyAlignment="1">
      <alignment vertical="center" wrapText="1"/>
    </xf>
    <xf numFmtId="0" fontId="9" fillId="0" borderId="13" xfId="41" applyFont="1" applyFill="1" applyBorder="1" applyAlignment="1">
      <alignment vertical="center" wrapText="1"/>
    </xf>
    <xf numFmtId="3" fontId="9" fillId="0" borderId="10" xfId="41" applyNumberFormat="1" applyFont="1" applyFill="1" applyBorder="1"/>
    <xf numFmtId="4" fontId="37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3" fontId="11" fillId="0" borderId="0" xfId="40" applyNumberFormat="1" applyFont="1" applyFill="1" applyBorder="1" applyAlignment="1">
      <alignment vertical="center"/>
    </xf>
    <xf numFmtId="3" fontId="9" fillId="0" borderId="0" xfId="40" applyNumberFormat="1" applyFont="1" applyFill="1" applyBorder="1"/>
    <xf numFmtId="0" fontId="9" fillId="0" borderId="0" xfId="0" applyFont="1" applyFill="1" applyAlignment="1">
      <alignment horizontal="right"/>
    </xf>
    <xf numFmtId="164" fontId="9" fillId="0" borderId="0" xfId="26" applyNumberFormat="1" applyFont="1" applyFill="1" applyBorder="1"/>
    <xf numFmtId="3" fontId="9" fillId="0" borderId="0" xfId="40" applyNumberFormat="1" applyFont="1" applyFill="1" applyBorder="1" applyAlignment="1">
      <alignment horizontal="right"/>
    </xf>
    <xf numFmtId="3" fontId="5" fillId="0" borderId="11" xfId="41" applyNumberFormat="1" applyFont="1" applyFill="1" applyBorder="1" applyAlignment="1">
      <alignment vertical="center" wrapText="1"/>
    </xf>
    <xf numFmtId="3" fontId="0" fillId="0" borderId="0" xfId="0" applyNumberFormat="1" applyFill="1"/>
    <xf numFmtId="3" fontId="0" fillId="0" borderId="0" xfId="0" applyNumberFormat="1"/>
    <xf numFmtId="3" fontId="8" fillId="0" borderId="13" xfId="41" applyNumberFormat="1" applyFont="1" applyBorder="1" applyAlignment="1">
      <alignment vertical="center" wrapText="1"/>
    </xf>
    <xf numFmtId="0" fontId="6" fillId="0" borderId="0" xfId="42" applyFont="1" applyFill="1" applyBorder="1" applyAlignment="1">
      <alignment horizontal="center"/>
    </xf>
    <xf numFmtId="3" fontId="6" fillId="0" borderId="0" xfId="42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3" fontId="7" fillId="0" borderId="0" xfId="42" applyNumberFormat="1" applyFont="1" applyFill="1" applyAlignment="1">
      <alignment horizontal="center" vertical="center"/>
    </xf>
    <xf numFmtId="0" fontId="7" fillId="0" borderId="0" xfId="42" applyFont="1" applyFill="1" applyAlignment="1">
      <alignment horizontal="center" vertical="center"/>
    </xf>
    <xf numFmtId="165" fontId="5" fillId="0" borderId="0" xfId="47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" fontId="8" fillId="0" borderId="10" xfId="41" applyNumberFormat="1" applyFont="1" applyFill="1" applyBorder="1" applyAlignment="1">
      <alignment horizontal="right" vertical="center"/>
    </xf>
    <xf numFmtId="0" fontId="5" fillId="0" borderId="12" xfId="0" applyFont="1" applyFill="1" applyBorder="1"/>
    <xf numFmtId="3" fontId="5" fillId="0" borderId="17" xfId="0" applyNumberFormat="1" applyFont="1" applyFill="1" applyBorder="1"/>
    <xf numFmtId="3" fontId="8" fillId="0" borderId="15" xfId="0" applyNumberFormat="1" applyFont="1" applyFill="1" applyBorder="1"/>
    <xf numFmtId="3" fontId="5" fillId="0" borderId="10" xfId="41" applyNumberFormat="1" applyFont="1" applyFill="1" applyBorder="1" applyAlignment="1">
      <alignment horizontal="right" vertical="center" wrapText="1"/>
    </xf>
    <xf numFmtId="3" fontId="8" fillId="0" borderId="10" xfId="41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5" fillId="0" borderId="10" xfId="41" applyNumberFormat="1" applyFont="1" applyFill="1" applyBorder="1" applyAlignment="1">
      <alignment vertical="center" wrapText="1"/>
    </xf>
    <xf numFmtId="3" fontId="8" fillId="0" borderId="15" xfId="41" applyNumberFormat="1" applyFont="1" applyFill="1" applyBorder="1" applyAlignment="1">
      <alignment vertical="center" wrapText="1"/>
    </xf>
    <xf numFmtId="3" fontId="10" fillId="0" borderId="17" xfId="0" applyNumberFormat="1" applyFont="1" applyFill="1" applyBorder="1"/>
    <xf numFmtId="165" fontId="5" fillId="0" borderId="0" xfId="47" applyNumberFormat="1" applyFont="1" applyFill="1" applyBorder="1"/>
    <xf numFmtId="0" fontId="40" fillId="0" borderId="14" xfId="0" applyFont="1" applyFill="1" applyBorder="1"/>
    <xf numFmtId="3" fontId="40" fillId="0" borderId="15" xfId="0" applyNumberFormat="1" applyFont="1" applyFill="1" applyBorder="1"/>
    <xf numFmtId="3" fontId="7" fillId="0" borderId="0" xfId="42" applyNumberFormat="1" applyFont="1" applyFill="1" applyAlignment="1">
      <alignment horizontal="centerContinuous"/>
    </xf>
    <xf numFmtId="3" fontId="5" fillId="0" borderId="0" xfId="42" applyNumberFormat="1" applyFont="1" applyFill="1" applyAlignment="1">
      <alignment horizontal="centerContinuous"/>
    </xf>
    <xf numFmtId="165" fontId="5" fillId="0" borderId="0" xfId="47" applyNumberFormat="1" applyFont="1" applyFill="1"/>
    <xf numFmtId="3" fontId="5" fillId="0" borderId="0" xfId="42" applyNumberFormat="1" applyFont="1" applyFill="1" applyBorder="1"/>
    <xf numFmtId="0" fontId="9" fillId="0" borderId="0" xfId="42" applyFont="1" applyFill="1"/>
    <xf numFmtId="3" fontId="5" fillId="0" borderId="0" xfId="42" applyNumberFormat="1" applyFont="1" applyFill="1" applyAlignment="1">
      <alignment horizontal="center"/>
    </xf>
    <xf numFmtId="0" fontId="6" fillId="0" borderId="0" xfId="42" applyFont="1" applyFill="1" applyBorder="1" applyAlignment="1">
      <alignment horizontal="center"/>
    </xf>
    <xf numFmtId="3" fontId="8" fillId="0" borderId="15" xfId="41" applyNumberFormat="1" applyFont="1" applyBorder="1" applyAlignment="1">
      <alignment vertical="center" wrapText="1"/>
    </xf>
    <xf numFmtId="0" fontId="8" fillId="0" borderId="14" xfId="0" applyFont="1" applyBorder="1"/>
    <xf numFmtId="3" fontId="5" fillId="0" borderId="39" xfId="41" applyNumberFormat="1" applyFont="1" applyFill="1" applyBorder="1" applyAlignment="1">
      <alignment vertical="center"/>
    </xf>
    <xf numFmtId="3" fontId="5" fillId="0" borderId="32" xfId="4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" fontId="0" fillId="0" borderId="10" xfId="41" applyNumberFormat="1" applyFont="1" applyFill="1" applyBorder="1" applyAlignment="1">
      <alignment vertical="center"/>
    </xf>
    <xf numFmtId="3" fontId="0" fillId="0" borderId="10" xfId="0" applyNumberFormat="1" applyFont="1" applyFill="1" applyBorder="1"/>
    <xf numFmtId="0" fontId="5" fillId="0" borderId="0" xfId="0" applyFont="1" applyBorder="1"/>
    <xf numFmtId="0" fontId="5" fillId="0" borderId="0" xfId="0" applyFont="1" applyAlignment="1">
      <alignment vertical="top"/>
    </xf>
    <xf numFmtId="0" fontId="5" fillId="0" borderId="36" xfId="41" applyFont="1" applyFill="1" applyBorder="1" applyAlignment="1">
      <alignment horizontal="center" vertical="center"/>
    </xf>
    <xf numFmtId="0" fontId="5" fillId="0" borderId="33" xfId="4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3" fillId="0" borderId="33" xfId="41" applyFont="1" applyFill="1" applyBorder="1" applyAlignment="1">
      <alignment horizontal="center" vertical="center" wrapText="1"/>
    </xf>
    <xf numFmtId="0" fontId="13" fillId="0" borderId="33" xfId="41" applyFont="1" applyFill="1" applyBorder="1" applyAlignment="1">
      <alignment horizontal="center" vertical="center"/>
    </xf>
    <xf numFmtId="0" fontId="13" fillId="0" borderId="50" xfId="41" applyFont="1" applyFill="1" applyBorder="1" applyAlignment="1">
      <alignment horizontal="center" vertical="center"/>
    </xf>
    <xf numFmtId="0" fontId="13" fillId="0" borderId="21" xfId="41" applyFont="1" applyFill="1" applyBorder="1" applyAlignment="1">
      <alignment horizontal="center" vertical="center"/>
    </xf>
    <xf numFmtId="0" fontId="5" fillId="0" borderId="13" xfId="41" applyFont="1" applyFill="1" applyBorder="1" applyAlignment="1">
      <alignment vertical="center"/>
    </xf>
    <xf numFmtId="0" fontId="13" fillId="0" borderId="13" xfId="41" applyFont="1" applyFill="1" applyBorder="1" applyAlignment="1">
      <alignment horizontal="left" vertical="center" wrapText="1"/>
    </xf>
    <xf numFmtId="0" fontId="5" fillId="0" borderId="13" xfId="41" applyFont="1" applyFill="1" applyBorder="1" applyAlignment="1">
      <alignment horizontal="left" vertical="center" wrapText="1"/>
    </xf>
    <xf numFmtId="0" fontId="5" fillId="0" borderId="16" xfId="41" applyFont="1" applyFill="1" applyBorder="1" applyAlignment="1">
      <alignment vertical="center"/>
    </xf>
    <xf numFmtId="3" fontId="0" fillId="0" borderId="11" xfId="0" applyNumberFormat="1" applyFont="1" applyFill="1" applyBorder="1"/>
    <xf numFmtId="3" fontId="4" fillId="0" borderId="0" xfId="0" applyNumberFormat="1" applyFont="1" applyFill="1" applyBorder="1"/>
    <xf numFmtId="0" fontId="41" fillId="0" borderId="0" xfId="0" applyFont="1" applyFill="1"/>
    <xf numFmtId="3" fontId="41" fillId="0" borderId="10" xfId="41" applyNumberFormat="1" applyFont="1" applyFill="1" applyBorder="1"/>
    <xf numFmtId="3" fontId="41" fillId="0" borderId="10" xfId="47" applyNumberFormat="1" applyFont="1" applyFill="1" applyBorder="1" applyAlignment="1">
      <alignment vertical="center"/>
    </xf>
    <xf numFmtId="0" fontId="40" fillId="0" borderId="0" xfId="0" applyFont="1" applyFill="1"/>
    <xf numFmtId="3" fontId="40" fillId="0" borderId="10" xfId="26" applyNumberFormat="1" applyFont="1" applyFill="1" applyBorder="1" applyAlignment="1">
      <alignment vertical="center"/>
    </xf>
    <xf numFmtId="3" fontId="40" fillId="0" borderId="0" xfId="0" applyNumberFormat="1" applyFont="1" applyFill="1"/>
    <xf numFmtId="0" fontId="39" fillId="0" borderId="0" xfId="0" applyFont="1" applyFill="1"/>
    <xf numFmtId="0" fontId="13" fillId="0" borderId="14" xfId="41" applyFont="1" applyFill="1" applyBorder="1" applyAlignment="1">
      <alignment vertical="center" wrapText="1"/>
    </xf>
    <xf numFmtId="3" fontId="13" fillId="0" borderId="15" xfId="26" applyNumberFormat="1" applyFont="1" applyFill="1" applyBorder="1" applyAlignment="1">
      <alignment vertical="center"/>
    </xf>
    <xf numFmtId="3" fontId="40" fillId="0" borderId="16" xfId="41" applyNumberFormat="1" applyFont="1" applyFill="1" applyBorder="1" applyAlignment="1">
      <alignment vertical="center" wrapText="1"/>
    </xf>
    <xf numFmtId="3" fontId="40" fillId="0" borderId="11" xfId="47" applyNumberFormat="1" applyFont="1" applyFill="1" applyBorder="1" applyAlignment="1">
      <alignment vertical="center"/>
    </xf>
    <xf numFmtId="3" fontId="13" fillId="0" borderId="14" xfId="41" applyNumberFormat="1" applyFont="1" applyFill="1" applyBorder="1" applyAlignment="1">
      <alignment vertical="center" wrapText="1"/>
    </xf>
    <xf numFmtId="0" fontId="13" fillId="0" borderId="51" xfId="41" applyFont="1" applyFill="1" applyBorder="1" applyAlignment="1">
      <alignment horizontal="center" vertical="center"/>
    </xf>
    <xf numFmtId="0" fontId="13" fillId="0" borderId="36" xfId="41" applyFont="1" applyFill="1" applyBorder="1" applyAlignment="1">
      <alignment horizontal="center" vertical="center"/>
    </xf>
    <xf numFmtId="0" fontId="13" fillId="0" borderId="14" xfId="41" applyFont="1" applyFill="1" applyBorder="1" applyAlignment="1">
      <alignment horizontal="left" vertical="center" wrapText="1"/>
    </xf>
    <xf numFmtId="0" fontId="16" fillId="0" borderId="0" xfId="42" applyFont="1" applyFill="1" applyAlignment="1">
      <alignment horizontal="center"/>
    </xf>
    <xf numFmtId="3" fontId="7" fillId="0" borderId="15" xfId="27" applyNumberFormat="1" applyFont="1" applyFill="1" applyBorder="1" applyAlignment="1" applyProtection="1">
      <alignment vertical="center"/>
      <protection locked="0"/>
    </xf>
    <xf numFmtId="3" fontId="7" fillId="0" borderId="15" xfId="42" applyNumberFormat="1" applyFont="1" applyFill="1" applyBorder="1" applyAlignment="1">
      <alignment horizontal="center" vertical="center"/>
    </xf>
    <xf numFmtId="3" fontId="7" fillId="0" borderId="14" xfId="42" applyNumberFormat="1" applyFont="1" applyFill="1" applyBorder="1" applyAlignment="1">
      <alignment vertical="center"/>
    </xf>
    <xf numFmtId="3" fontId="5" fillId="0" borderId="17" xfId="42" applyNumberFormat="1" applyFont="1" applyFill="1" applyBorder="1"/>
    <xf numFmtId="3" fontId="5" fillId="0" borderId="17" xfId="42" applyNumberFormat="1" applyFont="1" applyFill="1" applyBorder="1" applyAlignment="1">
      <alignment horizontal="center"/>
    </xf>
    <xf numFmtId="3" fontId="5" fillId="0" borderId="12" xfId="42" applyNumberFormat="1" applyFont="1" applyFill="1" applyBorder="1"/>
    <xf numFmtId="165" fontId="7" fillId="0" borderId="24" xfId="47" applyNumberFormat="1" applyFont="1" applyFill="1" applyBorder="1"/>
    <xf numFmtId="3" fontId="7" fillId="0" borderId="0" xfId="42" applyNumberFormat="1" applyFont="1" applyFill="1" applyBorder="1" applyAlignment="1">
      <alignment horizontal="center"/>
    </xf>
    <xf numFmtId="3" fontId="5" fillId="0" borderId="21" xfId="42" applyNumberFormat="1" applyFont="1" applyFill="1" applyBorder="1" applyAlignment="1">
      <alignment vertical="center"/>
    </xf>
    <xf numFmtId="3" fontId="6" fillId="0" borderId="0" xfId="42" applyNumberFormat="1" applyFont="1" applyAlignment="1">
      <alignment horizontal="center"/>
    </xf>
    <xf numFmtId="3" fontId="5" fillId="0" borderId="11" xfId="41" applyNumberFormat="1" applyFont="1" applyBorder="1" applyAlignment="1">
      <alignment vertical="center" wrapText="1"/>
    </xf>
    <xf numFmtId="3" fontId="5" fillId="0" borderId="10" xfId="0" applyNumberFormat="1" applyFont="1" applyBorder="1"/>
    <xf numFmtId="3" fontId="8" fillId="0" borderId="14" xfId="41" applyNumberFormat="1" applyFont="1" applyBorder="1" applyAlignment="1">
      <alignment vertical="center" wrapText="1"/>
    </xf>
    <xf numFmtId="3" fontId="10" fillId="0" borderId="0" xfId="0" applyNumberFormat="1" applyFont="1"/>
    <xf numFmtId="3" fontId="40" fillId="0" borderId="10" xfId="41" applyNumberFormat="1" applyFont="1" applyFill="1" applyBorder="1"/>
    <xf numFmtId="165" fontId="13" fillId="0" borderId="47" xfId="47" applyNumberFormat="1" applyFont="1" applyFill="1" applyBorder="1"/>
    <xf numFmtId="0" fontId="13" fillId="0" borderId="0" xfId="0" applyFont="1" applyAlignment="1">
      <alignment horizontal="right"/>
    </xf>
    <xf numFmtId="3" fontId="7" fillId="0" borderId="40" xfId="42" applyNumberFormat="1" applyFont="1" applyFill="1" applyBorder="1" applyAlignment="1">
      <alignment horizontal="center" vertical="center" wrapText="1"/>
    </xf>
    <xf numFmtId="3" fontId="5" fillId="0" borderId="0" xfId="42" applyNumberFormat="1" applyFont="1" applyFill="1" applyBorder="1" applyAlignment="1">
      <alignment horizontal="center"/>
    </xf>
    <xf numFmtId="3" fontId="7" fillId="0" borderId="42" xfId="27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5" fillId="0" borderId="13" xfId="41" applyFont="1" applyFill="1" applyBorder="1" applyAlignment="1">
      <alignment vertical="center" wrapText="1"/>
    </xf>
    <xf numFmtId="0" fontId="41" fillId="0" borderId="13" xfId="41" applyFont="1" applyFill="1" applyBorder="1" applyAlignment="1">
      <alignment vertical="center" wrapText="1"/>
    </xf>
    <xf numFmtId="0" fontId="40" fillId="0" borderId="13" xfId="41" applyFont="1" applyFill="1" applyBorder="1" applyAlignment="1">
      <alignment vertical="center" wrapText="1"/>
    </xf>
    <xf numFmtId="3" fontId="6" fillId="0" borderId="0" xfId="42" applyNumberFormat="1" applyFont="1" applyAlignment="1">
      <alignment horizontal="center"/>
    </xf>
    <xf numFmtId="3" fontId="6" fillId="0" borderId="0" xfId="42" applyNumberFormat="1" applyFont="1" applyFill="1" applyBorder="1" applyAlignment="1">
      <alignment horizontal="center"/>
    </xf>
    <xf numFmtId="3" fontId="5" fillId="0" borderId="48" xfId="41" applyNumberFormat="1" applyFont="1" applyBorder="1" applyAlignment="1">
      <alignment vertical="center" wrapText="1"/>
    </xf>
    <xf numFmtId="3" fontId="8" fillId="0" borderId="56" xfId="41" applyNumberFormat="1" applyFont="1" applyBorder="1" applyAlignment="1">
      <alignment vertical="center" wrapText="1"/>
    </xf>
    <xf numFmtId="3" fontId="5" fillId="0" borderId="46" xfId="41" applyNumberFormat="1" applyFont="1" applyBorder="1" applyAlignment="1">
      <alignment vertical="center" wrapText="1"/>
    </xf>
    <xf numFmtId="3" fontId="5" fillId="0" borderId="46" xfId="0" applyNumberFormat="1" applyFont="1" applyBorder="1"/>
    <xf numFmtId="3" fontId="10" fillId="0" borderId="53" xfId="0" applyNumberFormat="1" applyFont="1" applyBorder="1"/>
    <xf numFmtId="3" fontId="5" fillId="0" borderId="22" xfId="0" applyNumberFormat="1" applyFont="1" applyFill="1" applyBorder="1"/>
    <xf numFmtId="3" fontId="5" fillId="0" borderId="0" xfId="41" applyNumberFormat="1" applyFont="1" applyFill="1" applyBorder="1" applyAlignment="1">
      <alignment vertical="center" wrapText="1"/>
    </xf>
    <xf numFmtId="3" fontId="5" fillId="0" borderId="0" xfId="0" applyNumberFormat="1" applyFont="1" applyFill="1" applyBorder="1"/>
    <xf numFmtId="3" fontId="10" fillId="0" borderId="0" xfId="0" applyNumberFormat="1" applyFont="1" applyFill="1" applyBorder="1"/>
    <xf numFmtId="3" fontId="8" fillId="0" borderId="0" xfId="41" applyNumberFormat="1" applyFont="1" applyFill="1" applyBorder="1" applyAlignment="1">
      <alignment vertical="center" wrapText="1"/>
    </xf>
    <xf numFmtId="3" fontId="8" fillId="0" borderId="0" xfId="0" applyNumberFormat="1" applyFont="1" applyFill="1" applyBorder="1"/>
    <xf numFmtId="3" fontId="40" fillId="0" borderId="48" xfId="41" applyNumberFormat="1" applyFont="1" applyFill="1" applyBorder="1" applyAlignment="1">
      <alignment vertical="center" wrapText="1"/>
    </xf>
    <xf numFmtId="3" fontId="13" fillId="0" borderId="56" xfId="41" applyNumberFormat="1" applyFont="1" applyFill="1" applyBorder="1" applyAlignment="1">
      <alignment vertical="center" wrapText="1"/>
    </xf>
    <xf numFmtId="3" fontId="5" fillId="0" borderId="48" xfId="41" applyNumberFormat="1" applyFont="1" applyFill="1" applyBorder="1" applyAlignment="1">
      <alignment horizontal="right" vertical="center"/>
    </xf>
    <xf numFmtId="3" fontId="5" fillId="0" borderId="46" xfId="41" applyNumberFormat="1" applyFont="1" applyFill="1" applyBorder="1" applyAlignment="1">
      <alignment horizontal="right" vertical="center"/>
    </xf>
    <xf numFmtId="3" fontId="13" fillId="0" borderId="46" xfId="41" applyNumberFormat="1" applyFont="1" applyFill="1" applyBorder="1" applyAlignment="1">
      <alignment horizontal="right" vertical="center" wrapText="1"/>
    </xf>
    <xf numFmtId="3" fontId="5" fillId="0" borderId="46" xfId="41" applyNumberFormat="1" applyFont="1" applyFill="1" applyBorder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 applyFill="1" applyBorder="1"/>
    <xf numFmtId="3" fontId="5" fillId="0" borderId="10" xfId="42" applyNumberFormat="1" applyFont="1" applyFill="1" applyBorder="1" applyAlignment="1">
      <alignment horizontal="right"/>
    </xf>
    <xf numFmtId="165" fontId="5" fillId="0" borderId="11" xfId="47" applyNumberFormat="1" applyFont="1" applyFill="1" applyBorder="1"/>
    <xf numFmtId="165" fontId="5" fillId="0" borderId="10" xfId="47" applyNumberFormat="1" applyFont="1" applyFill="1" applyBorder="1"/>
    <xf numFmtId="3" fontId="5" fillId="0" borderId="13" xfId="42" applyNumberFormat="1" applyFont="1" applyFill="1" applyBorder="1" applyAlignment="1"/>
    <xf numFmtId="165" fontId="5" fillId="0" borderId="18" xfId="47" applyNumberFormat="1" applyFont="1" applyFill="1" applyBorder="1"/>
    <xf numFmtId="165" fontId="5" fillId="0" borderId="20" xfId="47" applyNumberFormat="1" applyFont="1" applyFill="1" applyBorder="1"/>
    <xf numFmtId="165" fontId="5" fillId="0" borderId="58" xfId="47" applyNumberFormat="1" applyFont="1" applyFill="1" applyBorder="1"/>
    <xf numFmtId="165" fontId="5" fillId="0" borderId="32" xfId="47" applyNumberFormat="1" applyFont="1" applyFill="1" applyBorder="1" applyAlignment="1">
      <alignment horizontal="right" vertical="center"/>
    </xf>
    <xf numFmtId="165" fontId="5" fillId="0" borderId="10" xfId="47" applyNumberFormat="1" applyFont="1" applyBorder="1" applyAlignment="1">
      <alignment horizontal="right" vertical="center" wrapText="1"/>
    </xf>
    <xf numFmtId="165" fontId="8" fillId="0" borderId="10" xfId="47" applyNumberFormat="1" applyFont="1" applyBorder="1" applyAlignment="1">
      <alignment horizontal="right" vertical="center" wrapText="1"/>
    </xf>
    <xf numFmtId="165" fontId="8" fillId="0" borderId="10" xfId="47" applyNumberFormat="1" applyFont="1" applyBorder="1" applyAlignment="1">
      <alignment horizontal="right" vertical="center"/>
    </xf>
    <xf numFmtId="165" fontId="5" fillId="0" borderId="45" xfId="47" applyNumberFormat="1" applyFont="1" applyBorder="1"/>
    <xf numFmtId="165" fontId="5" fillId="0" borderId="10" xfId="47" applyNumberFormat="1" applyFont="1" applyBorder="1"/>
    <xf numFmtId="165" fontId="5" fillId="0" borderId="59" xfId="47" applyNumberFormat="1" applyFont="1" applyFill="1" applyBorder="1"/>
    <xf numFmtId="165" fontId="5" fillId="0" borderId="11" xfId="47" applyNumberFormat="1" applyFont="1" applyBorder="1" applyAlignment="1">
      <alignment vertical="center" wrapText="1"/>
    </xf>
    <xf numFmtId="165" fontId="5" fillId="0" borderId="10" xfId="47" applyNumberFormat="1" applyFont="1" applyBorder="1" applyAlignment="1">
      <alignment vertical="center" wrapText="1"/>
    </xf>
    <xf numFmtId="165" fontId="8" fillId="0" borderId="15" xfId="47" applyNumberFormat="1" applyFont="1" applyBorder="1" applyAlignment="1">
      <alignment vertical="center" wrapText="1"/>
    </xf>
    <xf numFmtId="165" fontId="10" fillId="0" borderId="17" xfId="47" applyNumberFormat="1" applyFont="1" applyBorder="1"/>
    <xf numFmtId="165" fontId="8" fillId="0" borderId="15" xfId="47" applyNumberFormat="1" applyFont="1" applyBorder="1"/>
    <xf numFmtId="165" fontId="40" fillId="0" borderId="15" xfId="47" applyNumberFormat="1" applyFont="1" applyFill="1" applyBorder="1"/>
    <xf numFmtId="0" fontId="13" fillId="0" borderId="0" xfId="0" applyFont="1" applyFill="1" applyAlignment="1">
      <alignment horizontal="right"/>
    </xf>
    <xf numFmtId="165" fontId="9" fillId="0" borderId="10" xfId="47" applyNumberFormat="1" applyFont="1" applyFill="1" applyBorder="1"/>
    <xf numFmtId="165" fontId="13" fillId="0" borderId="15" xfId="47" applyNumberFormat="1" applyFont="1" applyFill="1" applyBorder="1"/>
    <xf numFmtId="165" fontId="13" fillId="0" borderId="15" xfId="47" applyNumberFormat="1" applyFont="1" applyFill="1" applyBorder="1" applyAlignment="1">
      <alignment horizontal="right" vertical="center"/>
    </xf>
    <xf numFmtId="165" fontId="5" fillId="0" borderId="45" xfId="42" applyNumberFormat="1" applyFont="1" applyFill="1" applyBorder="1"/>
    <xf numFmtId="165" fontId="5" fillId="0" borderId="59" xfId="42" applyNumberFormat="1" applyFont="1" applyFill="1" applyBorder="1"/>
    <xf numFmtId="165" fontId="7" fillId="0" borderId="47" xfId="27" applyNumberFormat="1" applyFont="1" applyFill="1" applyBorder="1" applyAlignment="1" applyProtection="1">
      <alignment vertical="center"/>
      <protection locked="0"/>
    </xf>
    <xf numFmtId="165" fontId="5" fillId="0" borderId="10" xfId="42" applyNumberFormat="1" applyFont="1" applyFill="1" applyBorder="1"/>
    <xf numFmtId="165" fontId="5" fillId="0" borderId="17" xfId="42" applyNumberFormat="1" applyFont="1" applyFill="1" applyBorder="1"/>
    <xf numFmtId="165" fontId="7" fillId="0" borderId="15" xfId="27" applyNumberFormat="1" applyFont="1" applyFill="1" applyBorder="1" applyAlignment="1" applyProtection="1">
      <alignment vertical="center"/>
      <protection locked="0"/>
    </xf>
    <xf numFmtId="165" fontId="13" fillId="0" borderId="0" xfId="47" applyNumberFormat="1" applyFont="1" applyFill="1" applyAlignment="1">
      <alignment horizontal="right" vertical="center"/>
    </xf>
    <xf numFmtId="165" fontId="5" fillId="0" borderId="35" xfId="47" applyNumberFormat="1" applyFont="1" applyFill="1" applyBorder="1" applyAlignment="1">
      <alignment vertical="center"/>
    </xf>
    <xf numFmtId="165" fontId="5" fillId="0" borderId="45" xfId="47" applyNumberFormat="1" applyFont="1" applyFill="1" applyBorder="1" applyAlignment="1">
      <alignment vertical="center"/>
    </xf>
    <xf numFmtId="165" fontId="5" fillId="0" borderId="59" xfId="47" applyNumberFormat="1" applyFont="1" applyFill="1" applyBorder="1" applyAlignment="1">
      <alignment vertical="center"/>
    </xf>
    <xf numFmtId="165" fontId="13" fillId="0" borderId="47" xfId="47" applyNumberFormat="1" applyFont="1" applyFill="1" applyBorder="1" applyAlignment="1">
      <alignment vertical="center"/>
    </xf>
    <xf numFmtId="165" fontId="13" fillId="0" borderId="44" xfId="47" applyNumberFormat="1" applyFont="1" applyFill="1" applyBorder="1" applyAlignment="1">
      <alignment vertical="center"/>
    </xf>
    <xf numFmtId="165" fontId="5" fillId="0" borderId="11" xfId="47" applyNumberFormat="1" applyFont="1" applyFill="1" applyBorder="1" applyAlignment="1">
      <alignment vertical="center"/>
    </xf>
    <xf numFmtId="165" fontId="5" fillId="0" borderId="10" xfId="47" applyNumberFormat="1" applyFont="1" applyFill="1" applyBorder="1" applyAlignment="1">
      <alignment vertical="center"/>
    </xf>
    <xf numFmtId="3" fontId="0" fillId="0" borderId="11" xfId="41" applyNumberFormat="1" applyFont="1" applyFill="1" applyBorder="1" applyAlignment="1">
      <alignment vertical="center"/>
    </xf>
    <xf numFmtId="3" fontId="7" fillId="0" borderId="39" xfId="42" applyNumberFormat="1" applyFont="1" applyFill="1" applyBorder="1" applyAlignment="1">
      <alignment horizontal="center" vertical="center"/>
    </xf>
    <xf numFmtId="3" fontId="7" fillId="0" borderId="32" xfId="42" applyNumberFormat="1" applyFont="1" applyFill="1" applyBorder="1" applyAlignment="1">
      <alignment horizontal="center" vertical="center" wrapText="1"/>
    </xf>
    <xf numFmtId="3" fontId="8" fillId="0" borderId="0" xfId="52" applyNumberFormat="1" applyFont="1" applyAlignment="1">
      <alignment horizontal="left"/>
    </xf>
    <xf numFmtId="3" fontId="7" fillId="0" borderId="0" xfId="52" applyNumberFormat="1" applyFont="1" applyBorder="1" applyAlignment="1">
      <alignment vertical="center"/>
    </xf>
    <xf numFmtId="3" fontId="7" fillId="0" borderId="0" xfId="52" applyNumberFormat="1" applyFont="1" applyFill="1" applyBorder="1" applyAlignment="1">
      <alignment vertical="center"/>
    </xf>
    <xf numFmtId="3" fontId="5" fillId="0" borderId="0" xfId="52" applyNumberFormat="1" applyFont="1"/>
    <xf numFmtId="3" fontId="5" fillId="0" borderId="0" xfId="52" applyNumberFormat="1" applyFont="1" applyAlignment="1"/>
    <xf numFmtId="3" fontId="16" fillId="0" borderId="0" xfId="52" applyNumberFormat="1" applyFont="1" applyBorder="1" applyAlignment="1">
      <alignment horizontal="center" vertical="center"/>
    </xf>
    <xf numFmtId="0" fontId="16" fillId="0" borderId="0" xfId="52" applyFont="1" applyBorder="1" applyAlignment="1">
      <alignment horizontal="center" vertical="center"/>
    </xf>
    <xf numFmtId="3" fontId="10" fillId="0" borderId="0" xfId="52" applyNumberFormat="1" applyFont="1" applyBorder="1" applyAlignment="1">
      <alignment vertical="center" wrapText="1"/>
    </xf>
    <xf numFmtId="3" fontId="10" fillId="0" borderId="0" xfId="52" applyNumberFormat="1" applyFont="1" applyBorder="1" applyAlignment="1"/>
    <xf numFmtId="3" fontId="5" fillId="0" borderId="0" xfId="26" applyNumberFormat="1" applyFont="1" applyAlignment="1">
      <alignment horizontal="right"/>
    </xf>
    <xf numFmtId="0" fontId="5" fillId="0" borderId="16" xfId="52" applyFont="1" applyBorder="1" applyAlignment="1">
      <alignment vertical="center"/>
    </xf>
    <xf numFmtId="3" fontId="5" fillId="0" borderId="11" xfId="52" applyNumberFormat="1" applyFont="1" applyFill="1" applyBorder="1" applyAlignment="1">
      <alignment vertical="center"/>
    </xf>
    <xf numFmtId="165" fontId="5" fillId="0" borderId="11" xfId="47" applyNumberFormat="1" applyFont="1" applyBorder="1" applyAlignment="1">
      <alignment vertical="center"/>
    </xf>
    <xf numFmtId="3" fontId="5" fillId="0" borderId="11" xfId="52" applyNumberFormat="1" applyFont="1" applyBorder="1" applyAlignment="1">
      <alignment vertical="center"/>
    </xf>
    <xf numFmtId="3" fontId="5" fillId="0" borderId="13" xfId="52" applyNumberFormat="1" applyFont="1" applyBorder="1" applyAlignment="1">
      <alignment vertical="center" wrapText="1"/>
    </xf>
    <xf numFmtId="3" fontId="5" fillId="0" borderId="10" xfId="52" applyNumberFormat="1" applyFont="1" applyBorder="1" applyAlignment="1">
      <alignment vertical="center"/>
    </xf>
    <xf numFmtId="3" fontId="7" fillId="0" borderId="0" xfId="52" applyNumberFormat="1" applyFont="1" applyAlignment="1">
      <alignment vertical="center"/>
    </xf>
    <xf numFmtId="3" fontId="5" fillId="0" borderId="10" xfId="52" applyNumberFormat="1" applyFont="1" applyFill="1" applyBorder="1" applyAlignment="1">
      <alignment vertical="center"/>
    </xf>
    <xf numFmtId="3" fontId="5" fillId="0" borderId="31" xfId="52" applyNumberFormat="1" applyFont="1" applyBorder="1" applyAlignment="1">
      <alignment vertical="center"/>
    </xf>
    <xf numFmtId="0" fontId="7" fillId="0" borderId="14" xfId="52" applyFont="1" applyBorder="1" applyAlignment="1">
      <alignment vertical="center"/>
    </xf>
    <xf numFmtId="3" fontId="7" fillId="0" borderId="15" xfId="52" applyNumberFormat="1" applyFont="1" applyFill="1" applyBorder="1" applyAlignment="1">
      <alignment vertical="center"/>
    </xf>
    <xf numFmtId="165" fontId="7" fillId="0" borderId="15" xfId="47" applyNumberFormat="1" applyFont="1" applyBorder="1" applyAlignment="1">
      <alignment vertical="center"/>
    </xf>
    <xf numFmtId="3" fontId="7" fillId="0" borderId="15" xfId="52" applyNumberFormat="1" applyFont="1" applyBorder="1" applyAlignment="1">
      <alignment vertical="center"/>
    </xf>
    <xf numFmtId="3" fontId="5" fillId="0" borderId="16" xfId="52" applyNumberFormat="1" applyFont="1" applyBorder="1" applyAlignment="1">
      <alignment vertical="center" wrapText="1"/>
    </xf>
    <xf numFmtId="3" fontId="5" fillId="0" borderId="13" xfId="52" applyNumberFormat="1" applyFont="1" applyFill="1" applyBorder="1" applyAlignment="1">
      <alignment vertical="center" wrapText="1"/>
    </xf>
    <xf numFmtId="3" fontId="7" fillId="0" borderId="14" xfId="52" applyNumberFormat="1" applyFont="1" applyBorder="1" applyAlignment="1">
      <alignment vertical="center" wrapText="1"/>
    </xf>
    <xf numFmtId="3" fontId="10" fillId="0" borderId="0" xfId="52" applyNumberFormat="1" applyFont="1" applyAlignment="1">
      <alignment vertical="center"/>
    </xf>
    <xf numFmtId="166" fontId="10" fillId="0" borderId="0" xfId="52" applyNumberFormat="1" applyFont="1" applyAlignment="1">
      <alignment vertical="center"/>
    </xf>
    <xf numFmtId="3" fontId="5" fillId="0" borderId="0" xfId="52" applyNumberFormat="1" applyFont="1" applyBorder="1" applyAlignment="1"/>
    <xf numFmtId="3" fontId="5" fillId="0" borderId="0" xfId="52" applyNumberFormat="1" applyFont="1" applyBorder="1" applyAlignment="1">
      <alignment wrapText="1"/>
    </xf>
    <xf numFmtId="3" fontId="5" fillId="0" borderId="0" xfId="52" applyNumberFormat="1" applyFont="1" applyBorder="1"/>
    <xf numFmtId="3" fontId="10" fillId="0" borderId="0" xfId="52" applyNumberFormat="1" applyFont="1" applyBorder="1"/>
    <xf numFmtId="3" fontId="5" fillId="0" borderId="0" xfId="52" applyNumberFormat="1" applyFont="1" applyBorder="1" applyAlignment="1">
      <alignment vertical="center" wrapText="1"/>
    </xf>
    <xf numFmtId="3" fontId="5" fillId="0" borderId="0" xfId="52" applyNumberFormat="1" applyFont="1" applyBorder="1" applyAlignment="1">
      <alignment horizontal="left" wrapText="1"/>
    </xf>
    <xf numFmtId="3" fontId="5" fillId="0" borderId="0" xfId="42" applyNumberFormat="1" applyFont="1" applyAlignment="1">
      <alignment horizontal="centerContinuous"/>
    </xf>
    <xf numFmtId="3" fontId="5" fillId="0" borderId="0" xfId="42" applyNumberFormat="1" applyFont="1"/>
    <xf numFmtId="3" fontId="42" fillId="0" borderId="0" xfId="42" applyNumberFormat="1" applyFont="1" applyAlignment="1"/>
    <xf numFmtId="3" fontId="5" fillId="0" borderId="0" xfId="42" applyNumberFormat="1" applyFont="1" applyAlignment="1"/>
    <xf numFmtId="3" fontId="7" fillId="0" borderId="0" xfId="42" applyNumberFormat="1" applyFont="1" applyAlignment="1">
      <alignment horizontal="centerContinuous"/>
    </xf>
    <xf numFmtId="3" fontId="5" fillId="0" borderId="0" xfId="42" applyNumberFormat="1" applyFont="1" applyAlignment="1">
      <alignment horizontal="right"/>
    </xf>
    <xf numFmtId="3" fontId="7" fillId="0" borderId="28" xfId="42" applyNumberFormat="1" applyFont="1" applyBorder="1" applyAlignment="1">
      <alignment horizontal="center" vertical="center"/>
    </xf>
    <xf numFmtId="3" fontId="7" fillId="0" borderId="29" xfId="42" applyNumberFormat="1" applyFont="1" applyBorder="1" applyAlignment="1">
      <alignment vertical="center"/>
    </xf>
    <xf numFmtId="3" fontId="7" fillId="0" borderId="29" xfId="42" applyNumberFormat="1" applyFont="1" applyBorder="1" applyAlignment="1">
      <alignment horizontal="right" vertical="center" wrapText="1"/>
    </xf>
    <xf numFmtId="3" fontId="7" fillId="0" borderId="0" xfId="42" applyNumberFormat="1" applyFont="1" applyAlignment="1">
      <alignment vertical="center"/>
    </xf>
    <xf numFmtId="3" fontId="5" fillId="0" borderId="16" xfId="42" applyNumberFormat="1" applyFont="1" applyBorder="1" applyAlignment="1">
      <alignment horizontal="center"/>
    </xf>
    <xf numFmtId="3" fontId="5" fillId="0" borderId="11" xfId="42" applyNumberFormat="1" applyFont="1" applyBorder="1"/>
    <xf numFmtId="3" fontId="5" fillId="0" borderId="11" xfId="47" applyNumberFormat="1" applyFont="1" applyFill="1" applyBorder="1"/>
    <xf numFmtId="3" fontId="5" fillId="0" borderId="13" xfId="42" applyNumberFormat="1" applyFont="1" applyBorder="1" applyAlignment="1">
      <alignment horizontal="center"/>
    </xf>
    <xf numFmtId="3" fontId="5" fillId="0" borderId="10" xfId="42" applyNumberFormat="1" applyFont="1" applyBorder="1"/>
    <xf numFmtId="3" fontId="5" fillId="0" borderId="10" xfId="47" applyNumberFormat="1" applyFont="1" applyBorder="1"/>
    <xf numFmtId="165" fontId="5" fillId="0" borderId="18" xfId="47" applyNumberFormat="1" applyFont="1" applyBorder="1"/>
    <xf numFmtId="3" fontId="5" fillId="0" borderId="12" xfId="42" applyNumberFormat="1" applyFont="1" applyBorder="1" applyAlignment="1">
      <alignment horizontal="center"/>
    </xf>
    <xf numFmtId="3" fontId="5" fillId="0" borderId="17" xfId="42" applyNumberFormat="1" applyFont="1" applyBorder="1"/>
    <xf numFmtId="3" fontId="5" fillId="0" borderId="17" xfId="47" applyNumberFormat="1" applyFont="1" applyBorder="1"/>
    <xf numFmtId="165" fontId="5" fillId="0" borderId="17" xfId="47" applyNumberFormat="1" applyFont="1" applyBorder="1"/>
    <xf numFmtId="3" fontId="7" fillId="0" borderId="14" xfId="42" applyNumberFormat="1" applyFont="1" applyBorder="1" applyAlignment="1">
      <alignment horizontal="center" vertical="center"/>
    </xf>
    <xf numFmtId="3" fontId="7" fillId="0" borderId="15" xfId="42" applyNumberFormat="1" applyFont="1" applyBorder="1" applyAlignment="1">
      <alignment vertical="center"/>
    </xf>
    <xf numFmtId="3" fontId="43" fillId="0" borderId="15" xfId="26" applyNumberFormat="1" applyFont="1" applyBorder="1" applyAlignment="1">
      <alignment vertical="center"/>
    </xf>
    <xf numFmtId="165" fontId="43" fillId="0" borderId="15" xfId="47" applyNumberFormat="1" applyFont="1" applyBorder="1" applyAlignment="1">
      <alignment vertical="center"/>
    </xf>
    <xf numFmtId="3" fontId="5" fillId="0" borderId="0" xfId="42" applyNumberFormat="1" applyFont="1" applyAlignment="1">
      <alignment vertical="center"/>
    </xf>
    <xf numFmtId="3" fontId="5" fillId="0" borderId="0" xfId="42" applyNumberFormat="1" applyFont="1" applyAlignment="1">
      <alignment horizontal="center"/>
    </xf>
    <xf numFmtId="0" fontId="5" fillId="0" borderId="0" xfId="42" applyFont="1" applyFill="1" applyAlignment="1">
      <alignment horizontal="center"/>
    </xf>
    <xf numFmtId="0" fontId="7" fillId="0" borderId="0" xfId="42" applyFont="1" applyFill="1" applyAlignment="1">
      <alignment horizontal="centerContinuous"/>
    </xf>
    <xf numFmtId="0" fontId="7" fillId="0" borderId="21" xfId="42" applyFont="1" applyFill="1" applyBorder="1" applyAlignment="1">
      <alignment horizontal="left" vertical="center"/>
    </xf>
    <xf numFmtId="0" fontId="7" fillId="0" borderId="0" xfId="42" applyFont="1" applyBorder="1" applyAlignment="1">
      <alignment vertical="center" wrapText="1"/>
    </xf>
    <xf numFmtId="0" fontId="5" fillId="0" borderId="24" xfId="42" applyFont="1" applyFill="1" applyBorder="1"/>
    <xf numFmtId="0" fontId="7" fillId="0" borderId="21" xfId="42" applyFont="1" applyFill="1" applyBorder="1"/>
    <xf numFmtId="0" fontId="5" fillId="0" borderId="0" xfId="42" applyFont="1" applyFill="1" applyBorder="1" applyAlignment="1">
      <alignment horizontal="center"/>
    </xf>
    <xf numFmtId="0" fontId="5" fillId="0" borderId="13" xfId="42" applyFont="1" applyFill="1" applyBorder="1" applyAlignment="1">
      <alignment vertical="center"/>
    </xf>
    <xf numFmtId="0" fontId="5" fillId="0" borderId="10" xfId="42" applyFont="1" applyFill="1" applyBorder="1" applyAlignment="1">
      <alignment horizontal="center" vertical="center"/>
    </xf>
    <xf numFmtId="0" fontId="5" fillId="0" borderId="22" xfId="42" applyFont="1" applyBorder="1" applyAlignment="1">
      <alignment vertical="center"/>
    </xf>
    <xf numFmtId="165" fontId="5" fillId="0" borderId="46" xfId="47" applyNumberFormat="1" applyFont="1" applyFill="1" applyBorder="1" applyAlignment="1">
      <alignment vertical="center"/>
    </xf>
    <xf numFmtId="0" fontId="5" fillId="0" borderId="0" xfId="42" applyFont="1" applyFill="1" applyAlignment="1">
      <alignment vertical="center"/>
    </xf>
    <xf numFmtId="0" fontId="5" fillId="0" borderId="12" xfId="42" applyFont="1" applyFill="1" applyBorder="1" applyAlignment="1">
      <alignment vertical="center"/>
    </xf>
    <xf numFmtId="0" fontId="5" fillId="0" borderId="17" xfId="42" applyFont="1" applyFill="1" applyBorder="1" applyAlignment="1">
      <alignment horizontal="center" vertical="center"/>
    </xf>
    <xf numFmtId="0" fontId="5" fillId="0" borderId="23" xfId="42" applyFont="1" applyBorder="1" applyAlignment="1">
      <alignment vertical="center"/>
    </xf>
    <xf numFmtId="165" fontId="5" fillId="0" borderId="53" xfId="47" applyNumberFormat="1" applyFont="1" applyFill="1" applyBorder="1" applyAlignment="1">
      <alignment vertical="center"/>
    </xf>
    <xf numFmtId="0" fontId="7" fillId="0" borderId="14" xfId="42" applyFont="1" applyFill="1" applyBorder="1" applyAlignment="1">
      <alignment vertical="center"/>
    </xf>
    <xf numFmtId="0" fontId="7" fillId="0" borderId="15" xfId="42" applyFont="1" applyFill="1" applyBorder="1" applyAlignment="1">
      <alignment horizontal="center" vertical="center"/>
    </xf>
    <xf numFmtId="3" fontId="7" fillId="0" borderId="15" xfId="42" applyNumberFormat="1" applyFont="1" applyFill="1" applyBorder="1" applyAlignment="1">
      <alignment vertical="center"/>
    </xf>
    <xf numFmtId="165" fontId="7" fillId="0" borderId="56" xfId="47" applyNumberFormat="1" applyFont="1" applyFill="1" applyBorder="1" applyAlignment="1">
      <alignment vertical="center"/>
    </xf>
    <xf numFmtId="165" fontId="7" fillId="0" borderId="47" xfId="47" applyNumberFormat="1" applyFont="1" applyFill="1" applyBorder="1" applyAlignment="1">
      <alignment vertical="center"/>
    </xf>
    <xf numFmtId="0" fontId="7" fillId="0" borderId="0" xfId="42" applyFont="1" applyFill="1" applyAlignment="1">
      <alignment vertical="center"/>
    </xf>
    <xf numFmtId="0" fontId="5" fillId="0" borderId="21" xfId="42" applyFont="1" applyFill="1" applyBorder="1"/>
    <xf numFmtId="0" fontId="5" fillId="0" borderId="0" xfId="42" applyFont="1" applyFill="1" applyBorder="1" applyAlignment="1"/>
    <xf numFmtId="0" fontId="5" fillId="0" borderId="42" xfId="42" applyFont="1" applyFill="1" applyBorder="1" applyAlignment="1"/>
    <xf numFmtId="165" fontId="5" fillId="0" borderId="42" xfId="47" applyNumberFormat="1" applyFont="1" applyFill="1" applyBorder="1" applyAlignment="1"/>
    <xf numFmtId="0" fontId="7" fillId="0" borderId="0" xfId="42" applyFont="1" applyFill="1" applyBorder="1" applyAlignment="1">
      <alignment horizontal="center"/>
    </xf>
    <xf numFmtId="0" fontId="7" fillId="0" borderId="0" xfId="42" applyFont="1" applyFill="1" applyBorder="1" applyAlignment="1"/>
    <xf numFmtId="0" fontId="7" fillId="0" borderId="41" xfId="42" applyFont="1" applyFill="1" applyBorder="1" applyAlignment="1"/>
    <xf numFmtId="165" fontId="7" fillId="0" borderId="41" xfId="47" applyNumberFormat="1" applyFont="1" applyFill="1" applyBorder="1" applyAlignment="1"/>
    <xf numFmtId="3" fontId="5" fillId="0" borderId="10" xfId="42" applyNumberFormat="1" applyFont="1" applyBorder="1" applyAlignment="1">
      <alignment vertical="center"/>
    </xf>
    <xf numFmtId="0" fontId="7" fillId="0" borderId="0" xfId="42" applyFont="1" applyFill="1" applyBorder="1" applyAlignment="1">
      <alignment vertical="center"/>
    </xf>
    <xf numFmtId="0" fontId="7" fillId="0" borderId="0" xfId="42" applyFont="1" applyFill="1" applyBorder="1" applyAlignment="1">
      <alignment horizontal="center" vertical="center"/>
    </xf>
    <xf numFmtId="3" fontId="7" fillId="0" borderId="0" xfId="42" applyNumberFormat="1" applyFont="1" applyFill="1" applyBorder="1" applyAlignment="1">
      <alignment vertical="center"/>
    </xf>
    <xf numFmtId="165" fontId="7" fillId="0" borderId="0" xfId="47" applyNumberFormat="1" applyFont="1" applyFill="1" applyBorder="1" applyAlignment="1">
      <alignment vertical="center"/>
    </xf>
    <xf numFmtId="165" fontId="5" fillId="0" borderId="0" xfId="47" applyNumberFormat="1" applyFont="1" applyFill="1" applyAlignment="1">
      <alignment vertical="center"/>
    </xf>
    <xf numFmtId="3" fontId="7" fillId="0" borderId="0" xfId="42" applyNumberFormat="1" applyFont="1" applyFill="1"/>
    <xf numFmtId="0" fontId="4" fillId="0" borderId="0" xfId="42" applyFill="1" applyAlignment="1"/>
    <xf numFmtId="0" fontId="5" fillId="0" borderId="0" xfId="42" applyFont="1" applyFill="1" applyAlignment="1">
      <alignment horizontal="right"/>
    </xf>
    <xf numFmtId="0" fontId="4" fillId="0" borderId="0" xfId="42" applyFill="1"/>
    <xf numFmtId="0" fontId="13" fillId="0" borderId="0" xfId="42" applyFont="1" applyFill="1" applyAlignment="1">
      <alignment horizontal="right"/>
    </xf>
    <xf numFmtId="0" fontId="5" fillId="0" borderId="37" xfId="42" applyFont="1" applyFill="1" applyBorder="1"/>
    <xf numFmtId="0" fontId="5" fillId="0" borderId="34" xfId="42" applyFont="1" applyFill="1" applyBorder="1"/>
    <xf numFmtId="0" fontId="5" fillId="0" borderId="36" xfId="42" applyFont="1" applyFill="1" applyBorder="1"/>
    <xf numFmtId="0" fontId="7" fillId="0" borderId="16" xfId="40" applyFont="1" applyFill="1" applyBorder="1" applyAlignment="1">
      <alignment horizontal="left" vertical="center" wrapText="1"/>
    </xf>
    <xf numFmtId="3" fontId="7" fillId="0" borderId="11" xfId="42" applyNumberFormat="1" applyFont="1" applyFill="1" applyBorder="1" applyAlignment="1">
      <alignment vertical="center" wrapText="1"/>
    </xf>
    <xf numFmtId="0" fontId="11" fillId="0" borderId="11" xfId="42" applyFont="1" applyFill="1" applyBorder="1"/>
    <xf numFmtId="0" fontId="4" fillId="0" borderId="35" xfId="42" applyFill="1" applyBorder="1"/>
    <xf numFmtId="0" fontId="5" fillId="0" borderId="33" xfId="42" applyFont="1" applyFill="1" applyBorder="1"/>
    <xf numFmtId="3" fontId="5" fillId="0" borderId="10" xfId="26" applyNumberFormat="1" applyFont="1" applyFill="1" applyBorder="1" applyAlignment="1">
      <alignment horizontal="right" vertical="center"/>
    </xf>
    <xf numFmtId="165" fontId="5" fillId="0" borderId="10" xfId="47" applyNumberFormat="1" applyFont="1" applyFill="1" applyBorder="1" applyAlignment="1">
      <alignment horizontal="right" vertical="center"/>
    </xf>
    <xf numFmtId="165" fontId="5" fillId="0" borderId="45" xfId="47" applyNumberFormat="1" applyFont="1" applyFill="1" applyBorder="1" applyAlignment="1">
      <alignment horizontal="right" vertical="center"/>
    </xf>
    <xf numFmtId="3" fontId="4" fillId="0" borderId="0" xfId="42" applyNumberFormat="1" applyFill="1"/>
    <xf numFmtId="0" fontId="0" fillId="0" borderId="13" xfId="42" applyFont="1" applyFill="1" applyBorder="1"/>
    <xf numFmtId="0" fontId="7" fillId="0" borderId="14" xfId="40" applyFont="1" applyFill="1" applyBorder="1" applyAlignment="1">
      <alignment horizontal="left" vertical="center" wrapText="1"/>
    </xf>
    <xf numFmtId="3" fontId="7" fillId="0" borderId="56" xfId="40" applyNumberFormat="1" applyFont="1" applyFill="1" applyBorder="1" applyAlignment="1">
      <alignment horizontal="right" vertical="center" wrapText="1"/>
    </xf>
    <xf numFmtId="165" fontId="7" fillId="0" borderId="15" xfId="47" applyNumberFormat="1" applyFont="1" applyFill="1" applyBorder="1" applyAlignment="1">
      <alignment horizontal="right" vertical="center"/>
    </xf>
    <xf numFmtId="165" fontId="7" fillId="0" borderId="47" xfId="47" applyNumberFormat="1" applyFont="1" applyFill="1" applyBorder="1" applyAlignment="1">
      <alignment horizontal="right" vertical="center"/>
    </xf>
    <xf numFmtId="0" fontId="7" fillId="0" borderId="21" xfId="40" applyFont="1" applyFill="1" applyBorder="1" applyAlignment="1">
      <alignment horizontal="left" vertical="center" wrapText="1"/>
    </xf>
    <xf numFmtId="3" fontId="7" fillId="0" borderId="0" xfId="40" applyNumberFormat="1" applyFont="1" applyFill="1" applyBorder="1" applyAlignment="1">
      <alignment horizontal="left" vertical="center" wrapText="1"/>
    </xf>
    <xf numFmtId="3" fontId="7" fillId="0" borderId="0" xfId="26" applyNumberFormat="1" applyFont="1" applyFill="1" applyBorder="1" applyAlignment="1">
      <alignment horizontal="right" vertical="center"/>
    </xf>
    <xf numFmtId="165" fontId="7" fillId="0" borderId="0" xfId="47" applyNumberFormat="1" applyFont="1" applyFill="1" applyBorder="1" applyAlignment="1">
      <alignment horizontal="right" vertical="center"/>
    </xf>
    <xf numFmtId="3" fontId="7" fillId="0" borderId="0" xfId="26" applyNumberFormat="1" applyFont="1" applyFill="1" applyBorder="1" applyAlignment="1">
      <alignment vertical="center"/>
    </xf>
    <xf numFmtId="3" fontId="11" fillId="0" borderId="0" xfId="40" applyNumberFormat="1" applyFont="1" applyFill="1" applyAlignment="1">
      <alignment horizontal="right"/>
    </xf>
    <xf numFmtId="3" fontId="9" fillId="0" borderId="0" xfId="0" applyNumberFormat="1" applyFont="1" applyFill="1"/>
    <xf numFmtId="3" fontId="9" fillId="0" borderId="0" xfId="40" applyNumberFormat="1" applyFont="1" applyFill="1" applyAlignment="1">
      <alignment horizontal="right"/>
    </xf>
    <xf numFmtId="0" fontId="20" fillId="0" borderId="0" xfId="42" applyFont="1" applyFill="1"/>
    <xf numFmtId="3" fontId="20" fillId="0" borderId="0" xfId="42" applyNumberFormat="1" applyFont="1" applyFill="1"/>
    <xf numFmtId="3" fontId="5" fillId="0" borderId="10" xfId="26" applyNumberFormat="1" applyFont="1" applyFill="1" applyBorder="1" applyAlignment="1">
      <alignment vertical="center"/>
    </xf>
    <xf numFmtId="0" fontId="4" fillId="0" borderId="0" xfId="42" applyFont="1" applyFill="1"/>
    <xf numFmtId="0" fontId="7" fillId="0" borderId="14" xfId="42" applyFont="1" applyFill="1" applyBorder="1" applyAlignment="1">
      <alignment vertical="center" wrapText="1"/>
    </xf>
    <xf numFmtId="3" fontId="7" fillId="0" borderId="56" xfId="42" applyNumberFormat="1" applyFont="1" applyFill="1" applyBorder="1" applyAlignment="1">
      <alignment vertical="center" wrapText="1"/>
    </xf>
    <xf numFmtId="0" fontId="7" fillId="0" borderId="0" xfId="42" applyFont="1" applyFill="1" applyBorder="1" applyAlignment="1">
      <alignment vertical="center" wrapText="1"/>
    </xf>
    <xf numFmtId="3" fontId="7" fillId="0" borderId="0" xfId="42" applyNumberFormat="1" applyFont="1" applyFill="1" applyBorder="1" applyAlignment="1">
      <alignment vertical="center" wrapText="1"/>
    </xf>
    <xf numFmtId="0" fontId="11" fillId="0" borderId="0" xfId="42" applyFont="1" applyFill="1"/>
    <xf numFmtId="3" fontId="11" fillId="0" borderId="0" xfId="42" applyNumberFormat="1" applyFont="1" applyFill="1"/>
    <xf numFmtId="0" fontId="19" fillId="0" borderId="0" xfId="53"/>
    <xf numFmtId="3" fontId="16" fillId="0" borderId="0" xfId="42" applyNumberFormat="1" applyFont="1" applyAlignment="1">
      <alignment horizontal="center" vertical="center" wrapText="1"/>
    </xf>
    <xf numFmtId="0" fontId="19" fillId="0" borderId="0" xfId="53" applyFont="1" applyFill="1" applyAlignment="1">
      <alignment horizontal="right"/>
    </xf>
    <xf numFmtId="0" fontId="44" fillId="0" borderId="0" xfId="53" applyFont="1" applyAlignment="1">
      <alignment horizontal="right"/>
    </xf>
    <xf numFmtId="0" fontId="19" fillId="0" borderId="0" xfId="53" applyBorder="1"/>
    <xf numFmtId="165" fontId="15" fillId="0" borderId="32" xfId="47" applyNumberFormat="1" applyFont="1" applyFill="1" applyBorder="1"/>
    <xf numFmtId="0" fontId="45" fillId="0" borderId="0" xfId="53" applyFont="1" applyBorder="1"/>
    <xf numFmtId="3" fontId="45" fillId="0" borderId="0" xfId="53" applyNumberFormat="1" applyFont="1"/>
    <xf numFmtId="0" fontId="45" fillId="0" borderId="0" xfId="53" applyFont="1"/>
    <xf numFmtId="0" fontId="46" fillId="0" borderId="13" xfId="53" applyFont="1" applyBorder="1"/>
    <xf numFmtId="0" fontId="5" fillId="0" borderId="10" xfId="53" applyFont="1" applyBorder="1"/>
    <xf numFmtId="3" fontId="5" fillId="0" borderId="10" xfId="47" applyNumberFormat="1" applyFont="1" applyFill="1" applyBorder="1"/>
    <xf numFmtId="165" fontId="5" fillId="0" borderId="45" xfId="47" applyNumberFormat="1" applyFont="1" applyFill="1" applyBorder="1"/>
    <xf numFmtId="0" fontId="46" fillId="0" borderId="0" xfId="53" applyFont="1" applyBorder="1"/>
    <xf numFmtId="0" fontId="46" fillId="0" borderId="0" xfId="53" applyFont="1"/>
    <xf numFmtId="0" fontId="46" fillId="0" borderId="21" xfId="53" applyFont="1" applyBorder="1"/>
    <xf numFmtId="0" fontId="7" fillId="0" borderId="0" xfId="53" applyFont="1" applyBorder="1" applyAlignment="1">
      <alignment horizontal="left"/>
    </xf>
    <xf numFmtId="0" fontId="15" fillId="0" borderId="13" xfId="53" applyFont="1" applyBorder="1"/>
    <xf numFmtId="3" fontId="15" fillId="0" borderId="10" xfId="47" applyNumberFormat="1" applyFont="1" applyFill="1" applyBorder="1"/>
    <xf numFmtId="3" fontId="7" fillId="0" borderId="10" xfId="53" applyNumberFormat="1" applyFont="1" applyFill="1" applyBorder="1"/>
    <xf numFmtId="3" fontId="48" fillId="0" borderId="22" xfId="53" applyNumberFormat="1" applyFont="1" applyFill="1" applyBorder="1"/>
    <xf numFmtId="0" fontId="49" fillId="0" borderId="14" xfId="53" applyFont="1" applyBorder="1"/>
    <xf numFmtId="0" fontId="16" fillId="0" borderId="15" xfId="53" applyFont="1" applyBorder="1" applyAlignment="1">
      <alignment horizontal="left"/>
    </xf>
    <xf numFmtId="3" fontId="16" fillId="0" borderId="15" xfId="53" applyNumberFormat="1" applyFont="1" applyFill="1" applyBorder="1"/>
    <xf numFmtId="0" fontId="49" fillId="0" borderId="0" xfId="53" applyFont="1" applyBorder="1"/>
    <xf numFmtId="0" fontId="49" fillId="0" borderId="0" xfId="53" applyFont="1"/>
    <xf numFmtId="0" fontId="19" fillId="0" borderId="0" xfId="53" applyFill="1"/>
    <xf numFmtId="0" fontId="9" fillId="0" borderId="0" xfId="54" applyFont="1"/>
    <xf numFmtId="3" fontId="16" fillId="0" borderId="0" xfId="42" applyNumberFormat="1" applyFont="1" applyFill="1" applyAlignment="1">
      <alignment horizontal="center" vertical="center"/>
    </xf>
    <xf numFmtId="3" fontId="50" fillId="0" borderId="0" xfId="42" applyNumberFormat="1" applyFont="1" applyAlignment="1">
      <alignment horizontal="right" vertical="center"/>
    </xf>
    <xf numFmtId="0" fontId="16" fillId="0" borderId="11" xfId="42" applyFont="1" applyFill="1" applyBorder="1" applyAlignment="1">
      <alignment horizontal="center" vertical="center" wrapText="1"/>
    </xf>
    <xf numFmtId="0" fontId="42" fillId="0" borderId="0" xfId="54" applyFont="1"/>
    <xf numFmtId="0" fontId="15" fillId="0" borderId="13" xfId="53" applyFont="1" applyBorder="1" applyAlignment="1"/>
    <xf numFmtId="0" fontId="51" fillId="0" borderId="10" xfId="53" applyFont="1" applyFill="1" applyBorder="1"/>
    <xf numFmtId="0" fontId="51" fillId="0" borderId="0" xfId="54" applyFont="1"/>
    <xf numFmtId="0" fontId="7" fillId="0" borderId="13" xfId="53" applyFont="1" applyBorder="1"/>
    <xf numFmtId="3" fontId="7" fillId="0" borderId="10" xfId="53" applyNumberFormat="1" applyFont="1" applyBorder="1"/>
    <xf numFmtId="0" fontId="5" fillId="0" borderId="13" xfId="53" applyFont="1" applyFill="1" applyBorder="1"/>
    <xf numFmtId="3" fontId="5" fillId="0" borderId="10" xfId="47" applyNumberFormat="1" applyFont="1" applyFill="1" applyBorder="1" applyAlignment="1">
      <alignment horizontal="right"/>
    </xf>
    <xf numFmtId="165" fontId="5" fillId="0" borderId="10" xfId="47" applyNumberFormat="1" applyFont="1" applyFill="1" applyBorder="1" applyAlignment="1">
      <alignment horizontal="right"/>
    </xf>
    <xf numFmtId="3" fontId="9" fillId="0" borderId="0" xfId="54" applyNumberFormat="1" applyFont="1"/>
    <xf numFmtId="3" fontId="5" fillId="0" borderId="10" xfId="53" applyNumberFormat="1" applyFont="1" applyBorder="1"/>
    <xf numFmtId="3" fontId="5" fillId="0" borderId="10" xfId="53" applyNumberFormat="1" applyFont="1" applyFill="1" applyBorder="1"/>
    <xf numFmtId="0" fontId="7" fillId="0" borderId="13" xfId="53" applyFont="1" applyFill="1" applyBorder="1"/>
    <xf numFmtId="0" fontId="5" fillId="0" borderId="13" xfId="53" applyFont="1" applyBorder="1"/>
    <xf numFmtId="3" fontId="15" fillId="0" borderId="10" xfId="53" applyNumberFormat="1" applyFont="1" applyBorder="1"/>
    <xf numFmtId="3" fontId="15" fillId="0" borderId="10" xfId="53" applyNumberFormat="1" applyFont="1" applyFill="1" applyBorder="1"/>
    <xf numFmtId="3" fontId="7" fillId="0" borderId="10" xfId="53" applyNumberFormat="1" applyFont="1" applyBorder="1" applyAlignment="1">
      <alignment horizontal="left"/>
    </xf>
    <xf numFmtId="3" fontId="7" fillId="0" borderId="10" xfId="53" applyNumberFormat="1" applyFont="1" applyFill="1" applyBorder="1" applyAlignment="1">
      <alignment horizontal="left"/>
    </xf>
    <xf numFmtId="0" fontId="16" fillId="0" borderId="14" xfId="53" applyFont="1" applyBorder="1" applyAlignment="1">
      <alignment horizontal="left" wrapText="1"/>
    </xf>
    <xf numFmtId="3" fontId="16" fillId="0" borderId="15" xfId="47" applyNumberFormat="1" applyFont="1" applyFill="1" applyBorder="1"/>
    <xf numFmtId="165" fontId="16" fillId="0" borderId="15" xfId="47" applyNumberFormat="1" applyFont="1" applyFill="1" applyBorder="1"/>
    <xf numFmtId="3" fontId="16" fillId="0" borderId="15" xfId="47" applyNumberFormat="1" applyFont="1" applyFill="1" applyBorder="1" applyAlignment="1">
      <alignment horizontal="right"/>
    </xf>
    <xf numFmtId="0" fontId="52" fillId="0" borderId="14" xfId="53" applyFont="1" applyBorder="1" applyAlignment="1">
      <alignment horizontal="left"/>
    </xf>
    <xf numFmtId="3" fontId="52" fillId="0" borderId="15" xfId="53" applyNumberFormat="1" applyFont="1" applyFill="1" applyBorder="1"/>
    <xf numFmtId="0" fontId="53" fillId="0" borderId="0" xfId="54" applyFont="1"/>
    <xf numFmtId="0" fontId="9" fillId="0" borderId="0" xfId="54" applyFont="1" applyFill="1"/>
    <xf numFmtId="165" fontId="7" fillId="0" borderId="41" xfId="47" applyNumberFormat="1" applyFont="1" applyFill="1" applyBorder="1"/>
    <xf numFmtId="3" fontId="13" fillId="0" borderId="39" xfId="42" applyNumberFormat="1" applyFont="1" applyFill="1" applyBorder="1"/>
    <xf numFmtId="3" fontId="13" fillId="0" borderId="32" xfId="42" applyNumberFormat="1" applyFont="1" applyFill="1" applyBorder="1"/>
    <xf numFmtId="3" fontId="13" fillId="0" borderId="32" xfId="42" applyNumberFormat="1" applyFont="1" applyFill="1" applyBorder="1" applyAlignment="1">
      <alignment horizontal="right"/>
    </xf>
    <xf numFmtId="165" fontId="13" fillId="0" borderId="32" xfId="47" applyNumberFormat="1" applyFont="1" applyFill="1" applyBorder="1"/>
    <xf numFmtId="3" fontId="9" fillId="0" borderId="13" xfId="42" applyNumberFormat="1" applyFont="1" applyFill="1" applyBorder="1"/>
    <xf numFmtId="3" fontId="9" fillId="0" borderId="10" xfId="42" applyNumberFormat="1" applyFont="1" applyFill="1" applyBorder="1" applyAlignment="1">
      <alignment horizontal="center"/>
    </xf>
    <xf numFmtId="3" fontId="9" fillId="0" borderId="10" xfId="42" applyNumberFormat="1" applyFont="1" applyFill="1" applyBorder="1"/>
    <xf numFmtId="165" fontId="9" fillId="0" borderId="18" xfId="47" applyNumberFormat="1" applyFont="1" applyFill="1" applyBorder="1"/>
    <xf numFmtId="166" fontId="5" fillId="0" borderId="10" xfId="42" applyNumberFormat="1" applyFont="1" applyFill="1" applyBorder="1" applyAlignment="1">
      <alignment horizontal="right"/>
    </xf>
    <xf numFmtId="166" fontId="5" fillId="0" borderId="20" xfId="42" applyNumberFormat="1" applyFont="1" applyFill="1" applyBorder="1"/>
    <xf numFmtId="3" fontId="9" fillId="0" borderId="0" xfId="42" applyNumberFormat="1" applyFont="1" applyFill="1"/>
    <xf numFmtId="166" fontId="5" fillId="0" borderId="0" xfId="42" applyNumberFormat="1" applyFont="1" applyFill="1"/>
    <xf numFmtId="3" fontId="8" fillId="0" borderId="10" xfId="41" applyNumberFormat="1" applyFont="1" applyBorder="1" applyAlignment="1">
      <alignment vertical="center"/>
    </xf>
    <xf numFmtId="3" fontId="8" fillId="0" borderId="10" xfId="41" applyNumberFormat="1" applyFont="1" applyBorder="1" applyAlignment="1">
      <alignment vertical="center" wrapText="1"/>
    </xf>
    <xf numFmtId="3" fontId="8" fillId="0" borderId="13" xfId="41" applyNumberFormat="1" applyFont="1" applyFill="1" applyBorder="1" applyAlignment="1">
      <alignment vertical="center"/>
    </xf>
    <xf numFmtId="3" fontId="5" fillId="0" borderId="32" xfId="41" applyNumberFormat="1" applyFont="1" applyFill="1" applyBorder="1" applyAlignment="1">
      <alignment vertical="center"/>
    </xf>
    <xf numFmtId="0" fontId="5" fillId="0" borderId="19" xfId="41" applyFont="1" applyFill="1" applyBorder="1" applyAlignment="1">
      <alignment vertical="center" wrapText="1"/>
    </xf>
    <xf numFmtId="3" fontId="5" fillId="0" borderId="54" xfId="41" applyNumberFormat="1" applyFont="1" applyFill="1" applyBorder="1" applyAlignment="1">
      <alignment vertical="center" wrapText="1"/>
    </xf>
    <xf numFmtId="3" fontId="5" fillId="0" borderId="20" xfId="41" applyNumberFormat="1" applyFont="1" applyFill="1" applyBorder="1" applyAlignment="1">
      <alignment vertical="center" wrapText="1"/>
    </xf>
    <xf numFmtId="165" fontId="5" fillId="0" borderId="20" xfId="47" applyNumberFormat="1" applyFont="1" applyFill="1" applyBorder="1" applyAlignment="1">
      <alignment vertical="center" wrapText="1"/>
    </xf>
    <xf numFmtId="165" fontId="41" fillId="0" borderId="10" xfId="47" applyNumberFormat="1" applyFont="1" applyFill="1" applyBorder="1"/>
    <xf numFmtId="3" fontId="9" fillId="0" borderId="10" xfId="41" applyNumberFormat="1" applyFont="1" applyFill="1" applyBorder="1" applyAlignment="1">
      <alignment vertical="center" wrapText="1"/>
    </xf>
    <xf numFmtId="3" fontId="41" fillId="0" borderId="10" xfId="41" applyNumberFormat="1" applyFont="1" applyFill="1" applyBorder="1" applyAlignment="1">
      <alignment vertical="center" wrapText="1"/>
    </xf>
    <xf numFmtId="165" fontId="40" fillId="0" borderId="10" xfId="47" applyNumberFormat="1" applyFont="1" applyFill="1" applyBorder="1"/>
    <xf numFmtId="3" fontId="40" fillId="0" borderId="10" xfId="41" applyNumberFormat="1" applyFont="1" applyFill="1" applyBorder="1" applyAlignment="1">
      <alignment vertical="center" wrapText="1"/>
    </xf>
    <xf numFmtId="165" fontId="41" fillId="0" borderId="18" xfId="47" applyNumberFormat="1" applyFont="1" applyFill="1" applyBorder="1"/>
    <xf numFmtId="165" fontId="40" fillId="0" borderId="18" xfId="47" applyNumberFormat="1" applyFont="1" applyFill="1" applyBorder="1"/>
    <xf numFmtId="0" fontId="5" fillId="0" borderId="16" xfId="41" applyFont="1" applyFill="1" applyBorder="1" applyAlignment="1">
      <alignment vertical="center" wrapText="1"/>
    </xf>
    <xf numFmtId="3" fontId="5" fillId="0" borderId="11" xfId="41" applyNumberFormat="1" applyFont="1" applyFill="1" applyBorder="1"/>
    <xf numFmtId="0" fontId="13" fillId="0" borderId="0" xfId="0" applyFont="1" applyFill="1" applyAlignment="1">
      <alignment vertical="center"/>
    </xf>
    <xf numFmtId="3" fontId="13" fillId="0" borderId="10" xfId="41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Alignment="1">
      <alignment vertical="center"/>
    </xf>
    <xf numFmtId="3" fontId="13" fillId="0" borderId="10" xfId="41" applyNumberFormat="1" applyFont="1" applyFill="1" applyBorder="1" applyAlignment="1">
      <alignment vertical="center"/>
    </xf>
    <xf numFmtId="3" fontId="13" fillId="0" borderId="29" xfId="41" applyNumberFormat="1" applyFont="1" applyFill="1" applyBorder="1" applyAlignment="1">
      <alignment vertical="center"/>
    </xf>
    <xf numFmtId="43" fontId="13" fillId="0" borderId="0" xfId="26" applyFont="1" applyFill="1" applyAlignment="1">
      <alignment vertical="center"/>
    </xf>
    <xf numFmtId="3" fontId="13" fillId="0" borderId="15" xfId="41" applyNumberFormat="1" applyFont="1" applyFill="1" applyBorder="1" applyAlignment="1">
      <alignment vertical="center"/>
    </xf>
    <xf numFmtId="3" fontId="7" fillId="0" borderId="20" xfId="41" applyNumberFormat="1" applyFont="1" applyBorder="1" applyAlignment="1">
      <alignment horizontal="center" vertical="center" wrapText="1"/>
    </xf>
    <xf numFmtId="3" fontId="7" fillId="0" borderId="58" xfId="41" applyNumberFormat="1" applyFont="1" applyBorder="1" applyAlignment="1">
      <alignment horizontal="center" vertical="center" wrapText="1"/>
    </xf>
    <xf numFmtId="0" fontId="7" fillId="0" borderId="0" xfId="42" applyFont="1" applyFill="1" applyBorder="1" applyAlignment="1">
      <alignment horizontal="center" vertical="center" wrapText="1"/>
    </xf>
    <xf numFmtId="0" fontId="16" fillId="0" borderId="39" xfId="42" applyFont="1" applyFill="1" applyBorder="1" applyAlignment="1">
      <alignment horizontal="center" vertical="center"/>
    </xf>
    <xf numFmtId="0" fontId="7" fillId="0" borderId="32" xfId="42" applyFont="1" applyFill="1" applyBorder="1" applyAlignment="1">
      <alignment horizontal="center" vertical="center" wrapText="1"/>
    </xf>
    <xf numFmtId="3" fontId="7" fillId="0" borderId="32" xfId="42" applyNumberFormat="1" applyFont="1" applyFill="1" applyBorder="1" applyAlignment="1">
      <alignment horizontal="center" vertical="center" wrapText="1"/>
    </xf>
    <xf numFmtId="3" fontId="16" fillId="0" borderId="0" xfId="42" applyNumberFormat="1" applyFont="1" applyFill="1" applyAlignment="1">
      <alignment horizontal="center" vertical="center" wrapText="1"/>
    </xf>
    <xf numFmtId="0" fontId="7" fillId="0" borderId="39" xfId="42" applyFont="1" applyFill="1" applyBorder="1" applyAlignment="1">
      <alignment horizontal="center" vertical="center"/>
    </xf>
    <xf numFmtId="3" fontId="16" fillId="0" borderId="0" xfId="42" applyNumberFormat="1" applyFont="1" applyAlignment="1">
      <alignment horizontal="center" vertical="center"/>
    </xf>
    <xf numFmtId="3" fontId="7" fillId="0" borderId="20" xfId="42" applyNumberFormat="1" applyFont="1" applyFill="1" applyBorder="1" applyAlignment="1">
      <alignment horizontal="center" vertical="center" wrapText="1"/>
    </xf>
    <xf numFmtId="3" fontId="7" fillId="0" borderId="17" xfId="42" applyNumberFormat="1" applyFont="1" applyFill="1" applyBorder="1" applyAlignment="1">
      <alignment horizontal="center" vertical="center" wrapText="1"/>
    </xf>
    <xf numFmtId="3" fontId="7" fillId="0" borderId="21" xfId="42" applyNumberFormat="1" applyFont="1" applyFill="1" applyBorder="1"/>
    <xf numFmtId="3" fontId="13" fillId="0" borderId="0" xfId="26" applyNumberFormat="1" applyFont="1" applyAlignment="1">
      <alignment horizontal="right"/>
    </xf>
    <xf numFmtId="3" fontId="5" fillId="0" borderId="17" xfId="52" applyNumberFormat="1" applyFont="1" applyBorder="1" applyAlignment="1">
      <alignment vertical="center"/>
    </xf>
    <xf numFmtId="165" fontId="5" fillId="0" borderId="35" xfId="47" applyNumberFormat="1" applyFont="1" applyBorder="1" applyAlignment="1">
      <alignment vertical="center"/>
    </xf>
    <xf numFmtId="165" fontId="7" fillId="0" borderId="47" xfId="47" applyNumberFormat="1" applyFont="1" applyBorder="1" applyAlignment="1">
      <alignment vertical="center"/>
    </xf>
    <xf numFmtId="3" fontId="13" fillId="0" borderId="0" xfId="42" applyNumberFormat="1" applyFont="1" applyAlignment="1">
      <alignment horizontal="right"/>
    </xf>
    <xf numFmtId="3" fontId="5" fillId="0" borderId="14" xfId="42" applyNumberFormat="1" applyFont="1" applyBorder="1" applyAlignment="1">
      <alignment horizontal="center" vertical="center" wrapText="1"/>
    </xf>
    <xf numFmtId="3" fontId="7" fillId="0" borderId="15" xfId="42" applyNumberFormat="1" applyFont="1" applyBorder="1" applyAlignment="1">
      <alignment horizontal="center" vertical="center" wrapText="1"/>
    </xf>
    <xf numFmtId="3" fontId="7" fillId="0" borderId="62" xfId="42" applyNumberFormat="1" applyFont="1" applyBorder="1" applyAlignment="1">
      <alignment horizontal="center" vertical="center" wrapText="1"/>
    </xf>
    <xf numFmtId="0" fontId="4" fillId="0" borderId="31" xfId="42" applyFill="1" applyBorder="1"/>
    <xf numFmtId="165" fontId="7" fillId="0" borderId="44" xfId="47" applyNumberFormat="1" applyFont="1" applyBorder="1" applyAlignment="1">
      <alignment horizontal="right" vertical="center" wrapText="1"/>
    </xf>
    <xf numFmtId="165" fontId="5" fillId="0" borderId="35" xfId="47" applyNumberFormat="1" applyFont="1" applyFill="1" applyBorder="1"/>
    <xf numFmtId="165" fontId="5" fillId="0" borderId="59" xfId="47" applyNumberFormat="1" applyFont="1" applyBorder="1"/>
    <xf numFmtId="165" fontId="43" fillId="0" borderId="47" xfId="47" applyNumberFormat="1" applyFont="1" applyBorder="1" applyAlignment="1">
      <alignment vertical="center"/>
    </xf>
    <xf numFmtId="165" fontId="7" fillId="0" borderId="15" xfId="47" applyNumberFormat="1" applyFont="1" applyBorder="1" applyAlignment="1">
      <alignment horizontal="right" vertical="center" wrapText="1"/>
    </xf>
    <xf numFmtId="165" fontId="5" fillId="0" borderId="49" xfId="47" applyNumberFormat="1" applyFont="1" applyFill="1" applyBorder="1" applyAlignment="1"/>
    <xf numFmtId="165" fontId="7" fillId="0" borderId="35" xfId="47" applyNumberFormat="1" applyFont="1" applyFill="1" applyBorder="1" applyAlignment="1"/>
    <xf numFmtId="0" fontId="5" fillId="0" borderId="22" xfId="42" applyFont="1" applyFill="1" applyBorder="1" applyAlignment="1">
      <alignment vertical="center"/>
    </xf>
    <xf numFmtId="0" fontId="5" fillId="0" borderId="23" xfId="42" applyFont="1" applyFill="1" applyBorder="1" applyAlignment="1">
      <alignment vertical="center"/>
    </xf>
    <xf numFmtId="3" fontId="5" fillId="0" borderId="10" xfId="42" applyNumberFormat="1" applyFont="1" applyFill="1" applyBorder="1" applyAlignment="1">
      <alignment vertical="center"/>
    </xf>
    <xf numFmtId="3" fontId="5" fillId="0" borderId="17" xfId="42" applyNumberFormat="1" applyFont="1" applyFill="1" applyBorder="1" applyAlignment="1">
      <alignment vertical="center"/>
    </xf>
    <xf numFmtId="165" fontId="7" fillId="0" borderId="24" xfId="47" applyNumberFormat="1" applyFont="1" applyFill="1" applyBorder="1" applyAlignment="1">
      <alignment horizontal="right" vertical="center"/>
    </xf>
    <xf numFmtId="3" fontId="5" fillId="0" borderId="11" xfId="26" applyNumberFormat="1" applyFont="1" applyFill="1" applyBorder="1" applyAlignment="1">
      <alignment vertical="center"/>
    </xf>
    <xf numFmtId="165" fontId="3" fillId="0" borderId="10" xfId="47" applyNumberFormat="1" applyFont="1" applyFill="1" applyBorder="1" applyAlignment="1">
      <alignment horizontal="right" vertical="center"/>
    </xf>
    <xf numFmtId="165" fontId="3" fillId="0" borderId="18" xfId="47" applyNumberFormat="1" applyFont="1" applyFill="1" applyBorder="1" applyAlignment="1">
      <alignment horizontal="right" vertical="center"/>
    </xf>
    <xf numFmtId="165" fontId="3" fillId="0" borderId="17" xfId="47" applyNumberFormat="1" applyFont="1" applyFill="1" applyBorder="1" applyAlignment="1">
      <alignment horizontal="right" vertical="center"/>
    </xf>
    <xf numFmtId="165" fontId="3" fillId="0" borderId="64" xfId="47" applyNumberFormat="1" applyFont="1" applyFill="1" applyBorder="1" applyAlignment="1">
      <alignment horizontal="right" vertical="center"/>
    </xf>
    <xf numFmtId="3" fontId="15" fillId="0" borderId="22" xfId="47" applyNumberFormat="1" applyFont="1" applyFill="1" applyBorder="1"/>
    <xf numFmtId="0" fontId="15" fillId="0" borderId="39" xfId="53" applyFont="1" applyBorder="1"/>
    <xf numFmtId="0" fontId="15" fillId="0" borderId="32" xfId="53" applyFont="1" applyBorder="1"/>
    <xf numFmtId="3" fontId="15" fillId="0" borderId="32" xfId="47" applyNumberFormat="1" applyFont="1" applyFill="1" applyBorder="1"/>
    <xf numFmtId="0" fontId="46" fillId="0" borderId="13" xfId="53" applyFont="1" applyFill="1" applyBorder="1"/>
    <xf numFmtId="0" fontId="5" fillId="0" borderId="10" xfId="53" applyFont="1" applyFill="1" applyBorder="1"/>
    <xf numFmtId="0" fontId="46" fillId="0" borderId="0" xfId="53" applyFont="1" applyFill="1" applyBorder="1"/>
    <xf numFmtId="3" fontId="45" fillId="0" borderId="0" xfId="53" applyNumberFormat="1" applyFont="1" applyFill="1"/>
    <xf numFmtId="0" fontId="46" fillId="0" borderId="0" xfId="53" applyFont="1" applyFill="1"/>
    <xf numFmtId="3" fontId="5" fillId="0" borderId="25" xfId="53" applyNumberFormat="1" applyFont="1" applyFill="1" applyBorder="1"/>
    <xf numFmtId="0" fontId="15" fillId="0" borderId="13" xfId="53" applyFont="1" applyFill="1" applyBorder="1"/>
    <xf numFmtId="0" fontId="15" fillId="0" borderId="10" xfId="53" applyFont="1" applyFill="1" applyBorder="1" applyAlignment="1">
      <alignment wrapText="1"/>
    </xf>
    <xf numFmtId="0" fontId="15" fillId="0" borderId="10" xfId="53" applyFont="1" applyFill="1" applyBorder="1" applyAlignment="1">
      <alignment horizontal="left"/>
    </xf>
    <xf numFmtId="0" fontId="45" fillId="0" borderId="0" xfId="53" applyFont="1" applyFill="1" applyBorder="1"/>
    <xf numFmtId="0" fontId="45" fillId="0" borderId="0" xfId="53" applyFont="1" applyFill="1"/>
    <xf numFmtId="0" fontId="15" fillId="0" borderId="10" xfId="53" applyFont="1" applyFill="1" applyBorder="1"/>
    <xf numFmtId="0" fontId="47" fillId="0" borderId="13" xfId="53" applyFont="1" applyFill="1" applyBorder="1"/>
    <xf numFmtId="0" fontId="48" fillId="0" borderId="10" xfId="53" applyFont="1" applyFill="1" applyBorder="1"/>
    <xf numFmtId="165" fontId="16" fillId="0" borderId="62" xfId="47" applyNumberFormat="1" applyFont="1" applyFill="1" applyBorder="1"/>
    <xf numFmtId="0" fontId="16" fillId="0" borderId="0" xfId="53" applyFont="1" applyBorder="1" applyAlignment="1">
      <alignment horizontal="left"/>
    </xf>
    <xf numFmtId="3" fontId="16" fillId="0" borderId="0" xfId="53" applyNumberFormat="1" applyFont="1" applyFill="1" applyBorder="1"/>
    <xf numFmtId="165" fontId="16" fillId="0" borderId="0" xfId="47" applyNumberFormat="1" applyFont="1" applyFill="1" applyBorder="1"/>
    <xf numFmtId="0" fontId="9" fillId="0" borderId="0" xfId="54" applyFont="1" applyBorder="1"/>
    <xf numFmtId="0" fontId="5" fillId="0" borderId="0" xfId="54" applyFont="1"/>
    <xf numFmtId="0" fontId="16" fillId="0" borderId="16" xfId="53" applyFont="1" applyBorder="1" applyAlignment="1">
      <alignment horizontal="left" vertical="center"/>
    </xf>
    <xf numFmtId="0" fontId="42" fillId="0" borderId="11" xfId="54" applyFont="1" applyBorder="1"/>
    <xf numFmtId="0" fontId="16" fillId="0" borderId="61" xfId="42" applyFont="1" applyFill="1" applyBorder="1" applyAlignment="1">
      <alignment horizontal="center" vertical="center" wrapText="1"/>
    </xf>
    <xf numFmtId="0" fontId="51" fillId="0" borderId="10" xfId="54" applyFont="1" applyBorder="1"/>
    <xf numFmtId="0" fontId="51" fillId="0" borderId="64" xfId="53" applyFont="1" applyFill="1" applyBorder="1"/>
    <xf numFmtId="0" fontId="9" fillId="0" borderId="10" xfId="54" applyFont="1" applyBorder="1"/>
    <xf numFmtId="3" fontId="7" fillId="0" borderId="18" xfId="53" applyNumberFormat="1" applyFont="1" applyBorder="1"/>
    <xf numFmtId="165" fontId="5" fillId="0" borderId="18" xfId="47" applyNumberFormat="1" applyFont="1" applyFill="1" applyBorder="1" applyAlignment="1">
      <alignment horizontal="right"/>
    </xf>
    <xf numFmtId="165" fontId="7" fillId="0" borderId="10" xfId="47" applyNumberFormat="1" applyFont="1" applyBorder="1"/>
    <xf numFmtId="165" fontId="7" fillId="0" borderId="18" xfId="47" applyNumberFormat="1" applyFont="1" applyBorder="1"/>
    <xf numFmtId="0" fontId="0" fillId="0" borderId="21" xfId="0" applyBorder="1"/>
    <xf numFmtId="3" fontId="9" fillId="0" borderId="0" xfId="54" applyNumberFormat="1" applyFont="1" applyFill="1"/>
    <xf numFmtId="0" fontId="9" fillId="0" borderId="10" xfId="54" applyFont="1" applyFill="1" applyBorder="1"/>
    <xf numFmtId="165" fontId="15" fillId="0" borderId="10" xfId="47" applyNumberFormat="1" applyFont="1" applyBorder="1"/>
    <xf numFmtId="165" fontId="15" fillId="0" borderId="18" xfId="47" applyNumberFormat="1" applyFont="1" applyBorder="1"/>
    <xf numFmtId="165" fontId="7" fillId="0" borderId="10" xfId="47" applyNumberFormat="1" applyFont="1" applyBorder="1" applyAlignment="1">
      <alignment horizontal="left"/>
    </xf>
    <xf numFmtId="165" fontId="7" fillId="0" borderId="18" xfId="47" applyNumberFormat="1" applyFont="1" applyBorder="1" applyAlignment="1">
      <alignment horizontal="left"/>
    </xf>
    <xf numFmtId="0" fontId="15" fillId="0" borderId="19" xfId="53" applyFont="1" applyBorder="1"/>
    <xf numFmtId="3" fontId="15" fillId="0" borderId="20" xfId="53" applyNumberFormat="1" applyFont="1" applyBorder="1"/>
    <xf numFmtId="3" fontId="15" fillId="0" borderId="20" xfId="53" applyNumberFormat="1" applyFont="1" applyFill="1" applyBorder="1"/>
    <xf numFmtId="165" fontId="15" fillId="0" borderId="20" xfId="47" applyNumberFormat="1" applyFont="1" applyBorder="1"/>
    <xf numFmtId="165" fontId="15" fillId="0" borderId="58" xfId="47" applyNumberFormat="1" applyFont="1" applyBorder="1"/>
    <xf numFmtId="3" fontId="5" fillId="0" borderId="0" xfId="54" applyNumberFormat="1" applyFont="1" applyFill="1"/>
    <xf numFmtId="3" fontId="42" fillId="0" borderId="0" xfId="54" applyNumberFormat="1" applyFont="1" applyFill="1"/>
    <xf numFmtId="0" fontId="37" fillId="0" borderId="0" xfId="0" applyFont="1" applyFill="1" applyBorder="1"/>
    <xf numFmtId="0" fontId="54" fillId="0" borderId="0" xfId="54" applyFont="1"/>
    <xf numFmtId="3" fontId="55" fillId="0" borderId="0" xfId="54" applyNumberFormat="1" applyFont="1" applyFill="1"/>
    <xf numFmtId="167" fontId="0" fillId="0" borderId="0" xfId="0" applyNumberFormat="1" applyAlignment="1"/>
    <xf numFmtId="4" fontId="0" fillId="0" borderId="0" xfId="0" applyNumberFormat="1"/>
    <xf numFmtId="165" fontId="13" fillId="0" borderId="68" xfId="47" applyNumberFormat="1" applyFont="1" applyFill="1" applyBorder="1"/>
    <xf numFmtId="165" fontId="9" fillId="0" borderId="45" xfId="47" applyNumberFormat="1" applyFont="1" applyFill="1" applyBorder="1"/>
    <xf numFmtId="165" fontId="5" fillId="0" borderId="52" xfId="47" applyNumberFormat="1" applyFont="1" applyFill="1" applyBorder="1"/>
    <xf numFmtId="3" fontId="6" fillId="0" borderId="0" xfId="42" applyNumberFormat="1" applyFont="1" applyAlignment="1">
      <alignment horizontal="center"/>
    </xf>
    <xf numFmtId="0" fontId="6" fillId="0" borderId="0" xfId="42" applyFont="1" applyFill="1" applyBorder="1" applyAlignment="1">
      <alignment horizontal="center"/>
    </xf>
    <xf numFmtId="3" fontId="7" fillId="0" borderId="20" xfId="42" applyNumberFormat="1" applyFont="1" applyFill="1" applyBorder="1" applyAlignment="1">
      <alignment horizontal="center" vertical="center" wrapText="1"/>
    </xf>
    <xf numFmtId="0" fontId="47" fillId="0" borderId="21" xfId="53" applyFont="1" applyBorder="1"/>
    <xf numFmtId="0" fontId="47" fillId="0" borderId="0" xfId="53" applyFont="1" applyBorder="1"/>
    <xf numFmtId="0" fontId="46" fillId="0" borderId="26" xfId="53" applyFont="1" applyFill="1" applyBorder="1"/>
    <xf numFmtId="165" fontId="13" fillId="0" borderId="62" xfId="47" applyNumberFormat="1" applyFont="1" applyFill="1" applyBorder="1"/>
    <xf numFmtId="0" fontId="15" fillId="0" borderId="13" xfId="53" applyFont="1" applyFill="1" applyBorder="1" applyAlignment="1">
      <alignment vertical="top"/>
    </xf>
    <xf numFmtId="165" fontId="15" fillId="0" borderId="68" xfId="47" applyNumberFormat="1" applyFont="1" applyFill="1" applyBorder="1"/>
    <xf numFmtId="165" fontId="13" fillId="0" borderId="45" xfId="47" applyNumberFormat="1" applyFont="1" applyFill="1" applyBorder="1"/>
    <xf numFmtId="165" fontId="13" fillId="0" borderId="10" xfId="47" applyNumberFormat="1" applyFont="1" applyFill="1" applyBorder="1"/>
    <xf numFmtId="165" fontId="56" fillId="0" borderId="47" xfId="47" applyNumberFormat="1" applyFont="1" applyFill="1" applyBorder="1"/>
    <xf numFmtId="165" fontId="56" fillId="0" borderId="15" xfId="47" applyNumberFormat="1" applyFont="1" applyFill="1" applyBorder="1"/>
    <xf numFmtId="165" fontId="5" fillId="0" borderId="65" xfId="47" applyNumberFormat="1" applyFont="1" applyFill="1" applyBorder="1"/>
    <xf numFmtId="165" fontId="5" fillId="0" borderId="25" xfId="47" applyNumberFormat="1" applyFont="1" applyFill="1" applyBorder="1"/>
    <xf numFmtId="0" fontId="0" fillId="0" borderId="28" xfId="42" applyFont="1" applyFill="1" applyBorder="1"/>
    <xf numFmtId="3" fontId="5" fillId="0" borderId="55" xfId="26" applyNumberFormat="1" applyFont="1" applyFill="1" applyBorder="1" applyAlignment="1">
      <alignment horizontal="right" vertical="center"/>
    </xf>
    <xf numFmtId="3" fontId="5" fillId="0" borderId="69" xfId="26" applyNumberFormat="1" applyFont="1" applyFill="1" applyBorder="1" applyAlignment="1">
      <alignment horizontal="right" vertical="center"/>
    </xf>
    <xf numFmtId="0" fontId="0" fillId="0" borderId="12" xfId="42" applyFont="1" applyFill="1" applyBorder="1"/>
    <xf numFmtId="3" fontId="5" fillId="0" borderId="17" xfId="26" applyNumberFormat="1" applyFont="1" applyFill="1" applyBorder="1" applyAlignment="1">
      <alignment horizontal="right" vertical="center"/>
    </xf>
    <xf numFmtId="165" fontId="5" fillId="0" borderId="17" xfId="47" applyNumberFormat="1" applyFont="1" applyFill="1" applyBorder="1" applyAlignment="1">
      <alignment horizontal="right" vertical="center"/>
    </xf>
    <xf numFmtId="165" fontId="5" fillId="0" borderId="59" xfId="47" applyNumberFormat="1" applyFont="1" applyFill="1" applyBorder="1" applyAlignment="1">
      <alignment horizontal="right" vertical="center"/>
    </xf>
    <xf numFmtId="165" fontId="5" fillId="0" borderId="32" xfId="47" applyNumberFormat="1" applyFont="1" applyBorder="1" applyAlignment="1">
      <alignment vertical="center"/>
    </xf>
    <xf numFmtId="3" fontId="5" fillId="0" borderId="70" xfId="52" applyNumberFormat="1" applyFont="1" applyBorder="1" applyAlignment="1">
      <alignment vertical="center" wrapText="1"/>
    </xf>
    <xf numFmtId="3" fontId="5" fillId="0" borderId="31" xfId="52" applyNumberFormat="1" applyFont="1" applyFill="1" applyBorder="1" applyAlignment="1">
      <alignment vertical="center"/>
    </xf>
    <xf numFmtId="165" fontId="5" fillId="0" borderId="31" xfId="47" applyNumberFormat="1" applyFont="1" applyBorder="1" applyAlignment="1">
      <alignment vertical="center"/>
    </xf>
    <xf numFmtId="3" fontId="5" fillId="0" borderId="20" xfId="52" applyNumberFormat="1" applyFont="1" applyBorder="1" applyAlignment="1">
      <alignment vertical="center"/>
    </xf>
    <xf numFmtId="165" fontId="5" fillId="0" borderId="20" xfId="47" applyNumberFormat="1" applyFont="1" applyBorder="1" applyAlignment="1">
      <alignment vertical="center"/>
    </xf>
    <xf numFmtId="3" fontId="55" fillId="0" borderId="0" xfId="42" applyNumberFormat="1" applyFont="1" applyFill="1"/>
    <xf numFmtId="3" fontId="8" fillId="0" borderId="12" xfId="41" applyNumberFormat="1" applyFont="1" applyBorder="1" applyAlignment="1">
      <alignment vertical="center"/>
    </xf>
    <xf numFmtId="3" fontId="8" fillId="0" borderId="17" xfId="41" applyNumberFormat="1" applyFont="1" applyFill="1" applyBorder="1" applyAlignment="1">
      <alignment horizontal="right" vertical="center"/>
    </xf>
    <xf numFmtId="165" fontId="8" fillId="0" borderId="17" xfId="47" applyNumberFormat="1" applyFont="1" applyBorder="1" applyAlignment="1">
      <alignment horizontal="right" vertical="center"/>
    </xf>
    <xf numFmtId="3" fontId="7" fillId="0" borderId="14" xfId="41" applyNumberFormat="1" applyFont="1" applyBorder="1" applyAlignment="1">
      <alignment horizontal="left" vertical="center" wrapText="1"/>
    </xf>
    <xf numFmtId="3" fontId="7" fillId="0" borderId="15" xfId="41" applyNumberFormat="1" applyFont="1" applyFill="1" applyBorder="1" applyAlignment="1">
      <alignment horizontal="right" vertical="center" wrapText="1"/>
    </xf>
    <xf numFmtId="165" fontId="5" fillId="0" borderId="32" xfId="47" applyNumberFormat="1" applyFont="1" applyBorder="1" applyAlignment="1">
      <alignment vertical="center" wrapText="1"/>
    </xf>
    <xf numFmtId="165" fontId="5" fillId="0" borderId="44" xfId="47" applyNumberFormat="1" applyFont="1" applyBorder="1" applyAlignment="1">
      <alignment vertical="center" wrapText="1"/>
    </xf>
    <xf numFmtId="3" fontId="7" fillId="0" borderId="20" xfId="41" applyNumberFormat="1" applyFont="1" applyFill="1" applyBorder="1" applyAlignment="1">
      <alignment horizontal="center" vertical="center" wrapText="1"/>
    </xf>
    <xf numFmtId="165" fontId="5" fillId="0" borderId="32" xfId="47" applyNumberFormat="1" applyFont="1" applyFill="1" applyBorder="1"/>
    <xf numFmtId="0" fontId="9" fillId="0" borderId="12" xfId="41" applyFont="1" applyFill="1" applyBorder="1" applyAlignment="1">
      <alignment vertical="center" wrapText="1"/>
    </xf>
    <xf numFmtId="3" fontId="9" fillId="0" borderId="17" xfId="41" applyNumberFormat="1" applyFont="1" applyFill="1" applyBorder="1"/>
    <xf numFmtId="165" fontId="9" fillId="0" borderId="17" xfId="47" applyNumberFormat="1" applyFont="1" applyFill="1" applyBorder="1"/>
    <xf numFmtId="3" fontId="9" fillId="0" borderId="53" xfId="41" applyNumberFormat="1" applyFont="1" applyFill="1" applyBorder="1"/>
    <xf numFmtId="165" fontId="5" fillId="0" borderId="40" xfId="47" applyNumberFormat="1" applyFont="1" applyFill="1" applyBorder="1"/>
    <xf numFmtId="165" fontId="9" fillId="0" borderId="64" xfId="47" applyNumberFormat="1" applyFont="1" applyFill="1" applyBorder="1"/>
    <xf numFmtId="165" fontId="40" fillId="0" borderId="62" xfId="47" applyNumberFormat="1" applyFont="1" applyFill="1" applyBorder="1"/>
    <xf numFmtId="165" fontId="13" fillId="0" borderId="62" xfId="47" applyNumberFormat="1" applyFont="1" applyFill="1" applyBorder="1" applyAlignment="1">
      <alignment horizontal="right" vertical="center"/>
    </xf>
    <xf numFmtId="3" fontId="5" fillId="0" borderId="17" xfId="41" applyNumberFormat="1" applyFont="1" applyFill="1" applyBorder="1" applyAlignment="1">
      <alignment vertical="center"/>
    </xf>
    <xf numFmtId="165" fontId="13" fillId="0" borderId="11" xfId="47" applyNumberFormat="1" applyFont="1" applyFill="1" applyBorder="1" applyAlignment="1">
      <alignment vertical="center"/>
    </xf>
    <xf numFmtId="165" fontId="13" fillId="0" borderId="35" xfId="47" applyNumberFormat="1" applyFont="1" applyFill="1" applyBorder="1" applyAlignment="1">
      <alignment vertical="center"/>
    </xf>
    <xf numFmtId="165" fontId="5" fillId="0" borderId="17" xfId="47" applyNumberFormat="1" applyFont="1" applyFill="1" applyBorder="1" applyAlignment="1">
      <alignment vertical="center"/>
    </xf>
    <xf numFmtId="0" fontId="5" fillId="0" borderId="12" xfId="41" applyFont="1" applyFill="1" applyBorder="1" applyAlignment="1">
      <alignment horizontal="left" vertical="center" wrapText="1"/>
    </xf>
    <xf numFmtId="3" fontId="5" fillId="0" borderId="53" xfId="41" applyNumberFormat="1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vertical="center"/>
    </xf>
    <xf numFmtId="3" fontId="13" fillId="0" borderId="56" xfId="41" applyNumberFormat="1" applyFont="1" applyFill="1" applyBorder="1" applyAlignment="1">
      <alignment horizontal="left" vertical="center" wrapText="1"/>
    </xf>
    <xf numFmtId="165" fontId="13" fillId="0" borderId="29" xfId="47" applyNumberFormat="1" applyFont="1" applyFill="1" applyBorder="1" applyAlignment="1">
      <alignment vertical="center"/>
    </xf>
    <xf numFmtId="165" fontId="13" fillId="0" borderId="15" xfId="47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56" xfId="0" applyNumberFormat="1" applyFont="1" applyFill="1" applyBorder="1" applyAlignment="1">
      <alignment vertical="center"/>
    </xf>
    <xf numFmtId="0" fontId="13" fillId="0" borderId="28" xfId="41" applyFont="1" applyFill="1" applyBorder="1" applyAlignment="1">
      <alignment vertical="center"/>
    </xf>
    <xf numFmtId="3" fontId="13" fillId="0" borderId="55" xfId="41" applyNumberFormat="1" applyFont="1" applyFill="1" applyBorder="1" applyAlignment="1">
      <alignment vertical="center"/>
    </xf>
    <xf numFmtId="3" fontId="13" fillId="0" borderId="56" xfId="41" applyNumberFormat="1" applyFont="1" applyFill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4" fontId="5" fillId="0" borderId="0" xfId="42" applyNumberFormat="1" applyFont="1" applyFill="1"/>
    <xf numFmtId="43" fontId="5" fillId="0" borderId="0" xfId="26" applyFont="1" applyFill="1"/>
    <xf numFmtId="3" fontId="8" fillId="0" borderId="10" xfId="41" applyNumberFormat="1" applyFont="1" applyBorder="1" applyAlignment="1">
      <alignment horizontal="right" vertical="center" wrapText="1"/>
    </xf>
    <xf numFmtId="3" fontId="5" fillId="0" borderId="53" xfId="41" applyNumberFormat="1" applyFont="1" applyFill="1" applyBorder="1" applyAlignment="1">
      <alignment horizontal="left" vertical="center" wrapText="1"/>
    </xf>
    <xf numFmtId="3" fontId="5" fillId="0" borderId="75" xfId="52" applyNumberFormat="1" applyFont="1" applyFill="1" applyBorder="1" applyAlignment="1">
      <alignment vertical="center"/>
    </xf>
    <xf numFmtId="3" fontId="3" fillId="0" borderId="0" xfId="42" applyNumberFormat="1" applyFont="1" applyFill="1"/>
    <xf numFmtId="165" fontId="5" fillId="0" borderId="68" xfId="47" applyNumberFormat="1" applyFont="1" applyFill="1" applyBorder="1" applyAlignment="1">
      <alignment horizontal="right" vertical="center"/>
    </xf>
    <xf numFmtId="165" fontId="5" fillId="0" borderId="45" xfId="47" applyNumberFormat="1" applyFont="1" applyBorder="1" applyAlignment="1">
      <alignment horizontal="right" vertical="center" wrapText="1"/>
    </xf>
    <xf numFmtId="165" fontId="8" fillId="0" borderId="45" xfId="47" applyNumberFormat="1" applyFont="1" applyBorder="1" applyAlignment="1">
      <alignment horizontal="right" vertical="center" wrapText="1"/>
    </xf>
    <xf numFmtId="165" fontId="8" fillId="0" borderId="45" xfId="47" applyNumberFormat="1" applyFont="1" applyBorder="1" applyAlignment="1">
      <alignment horizontal="right" vertical="center"/>
    </xf>
    <xf numFmtId="165" fontId="8" fillId="0" borderId="59" xfId="47" applyNumberFormat="1" applyFont="1" applyBorder="1" applyAlignment="1">
      <alignment horizontal="right" vertical="center"/>
    </xf>
    <xf numFmtId="165" fontId="7" fillId="0" borderId="47" xfId="47" applyNumberFormat="1" applyFont="1" applyBorder="1" applyAlignment="1">
      <alignment horizontal="right" vertical="center" wrapText="1"/>
    </xf>
    <xf numFmtId="165" fontId="5" fillId="0" borderId="68" xfId="47" applyNumberFormat="1" applyFont="1" applyBorder="1" applyAlignment="1">
      <alignment vertical="center" wrapText="1"/>
    </xf>
    <xf numFmtId="165" fontId="5" fillId="0" borderId="45" xfId="47" applyNumberFormat="1" applyFont="1" applyBorder="1" applyAlignment="1">
      <alignment vertical="center" wrapText="1"/>
    </xf>
    <xf numFmtId="165" fontId="5" fillId="0" borderId="52" xfId="47" applyNumberFormat="1" applyFont="1" applyFill="1" applyBorder="1" applyAlignment="1">
      <alignment vertical="center" wrapText="1"/>
    </xf>
    <xf numFmtId="165" fontId="8" fillId="0" borderId="47" xfId="47" applyNumberFormat="1" applyFont="1" applyBorder="1" applyAlignment="1">
      <alignment vertical="center" wrapText="1"/>
    </xf>
    <xf numFmtId="165" fontId="5" fillId="0" borderId="35" xfId="47" applyNumberFormat="1" applyFont="1" applyBorder="1" applyAlignment="1">
      <alignment vertical="center" wrapText="1"/>
    </xf>
    <xf numFmtId="165" fontId="10" fillId="0" borderId="59" xfId="47" applyNumberFormat="1" applyFont="1" applyBorder="1"/>
    <xf numFmtId="165" fontId="8" fillId="0" borderId="47" xfId="47" applyNumberFormat="1" applyFont="1" applyBorder="1"/>
    <xf numFmtId="165" fontId="5" fillId="0" borderId="47" xfId="47" applyNumberFormat="1" applyFont="1" applyFill="1" applyBorder="1"/>
    <xf numFmtId="165" fontId="5" fillId="0" borderId="15" xfId="47" applyNumberFormat="1" applyFont="1" applyFill="1" applyBorder="1"/>
    <xf numFmtId="165" fontId="5" fillId="0" borderId="29" xfId="47" applyNumberFormat="1" applyFont="1" applyBorder="1" applyAlignment="1">
      <alignment vertical="center" wrapText="1"/>
    </xf>
    <xf numFmtId="0" fontId="6" fillId="0" borderId="0" xfId="42" applyFont="1" applyFill="1" applyBorder="1" applyAlignment="1">
      <alignment horizontal="center"/>
    </xf>
    <xf numFmtId="165" fontId="0" fillId="0" borderId="0" xfId="47" applyNumberFormat="1" applyFont="1" applyFill="1"/>
    <xf numFmtId="0" fontId="0" fillId="0" borderId="0" xfId="42" applyFont="1" applyFill="1" applyBorder="1" applyAlignment="1">
      <alignment vertical="center"/>
    </xf>
    <xf numFmtId="0" fontId="9" fillId="0" borderId="0" xfId="0" applyFont="1" applyBorder="1"/>
    <xf numFmtId="3" fontId="7" fillId="0" borderId="15" xfId="26" applyNumberFormat="1" applyFont="1" applyFill="1" applyBorder="1" applyAlignment="1">
      <alignment horizontal="right" vertical="center"/>
    </xf>
    <xf numFmtId="168" fontId="5" fillId="0" borderId="0" xfId="42" applyNumberFormat="1" applyFont="1" applyFill="1"/>
    <xf numFmtId="3" fontId="5" fillId="0" borderId="20" xfId="52" applyNumberFormat="1" applyFont="1" applyFill="1" applyBorder="1" applyAlignment="1">
      <alignment vertical="center"/>
    </xf>
    <xf numFmtId="3" fontId="9" fillId="0" borderId="0" xfId="42" applyNumberFormat="1" applyFont="1" applyFill="1" applyBorder="1" applyAlignment="1"/>
    <xf numFmtId="0" fontId="5" fillId="0" borderId="10" xfId="42" applyFont="1" applyFill="1" applyBorder="1" applyAlignment="1">
      <alignment vertical="center"/>
    </xf>
    <xf numFmtId="0" fontId="5" fillId="0" borderId="17" xfId="42" applyFont="1" applyFill="1" applyBorder="1" applyAlignment="1">
      <alignment vertical="center"/>
    </xf>
    <xf numFmtId="0" fontId="5" fillId="0" borderId="0" xfId="42" applyFont="1" applyFill="1" applyBorder="1" applyAlignment="1">
      <alignment vertical="center"/>
    </xf>
    <xf numFmtId="3" fontId="5" fillId="0" borderId="0" xfId="42" applyNumberFormat="1" applyFont="1" applyFill="1" applyBorder="1" applyAlignment="1">
      <alignment vertical="center"/>
    </xf>
    <xf numFmtId="3" fontId="4" fillId="0" borderId="0" xfId="42" applyNumberFormat="1" applyFill="1" applyAlignment="1">
      <alignment horizontal="right"/>
    </xf>
    <xf numFmtId="166" fontId="4" fillId="0" borderId="0" xfId="42" applyNumberFormat="1" applyFill="1" applyAlignment="1">
      <alignment horizontal="right"/>
    </xf>
    <xf numFmtId="3" fontId="5" fillId="0" borderId="17" xfId="52" applyNumberFormat="1" applyFont="1" applyFill="1" applyBorder="1" applyAlignment="1">
      <alignment vertical="center"/>
    </xf>
    <xf numFmtId="3" fontId="7" fillId="0" borderId="32" xfId="42" applyNumberFormat="1" applyFont="1" applyFill="1" applyBorder="1" applyAlignment="1">
      <alignment horizontal="center" vertical="center" wrapText="1"/>
    </xf>
    <xf numFmtId="3" fontId="7" fillId="0" borderId="40" xfId="42" applyNumberFormat="1" applyFont="1" applyFill="1" applyBorder="1" applyAlignment="1">
      <alignment horizontal="center" vertical="center" wrapText="1"/>
    </xf>
    <xf numFmtId="0" fontId="17" fillId="0" borderId="0" xfId="42" applyFont="1" applyAlignment="1">
      <alignment horizontal="center"/>
    </xf>
    <xf numFmtId="0" fontId="17" fillId="0" borderId="0" xfId="42" applyFont="1" applyAlignment="1">
      <alignment horizontal="center" wrapText="1"/>
    </xf>
    <xf numFmtId="0" fontId="16" fillId="0" borderId="0" xfId="0" applyFont="1" applyFill="1" applyAlignment="1">
      <alignment horizontal="center"/>
    </xf>
    <xf numFmtId="3" fontId="6" fillId="0" borderId="0" xfId="42" applyNumberFormat="1" applyFont="1" applyAlignment="1">
      <alignment horizontal="center" wrapText="1"/>
    </xf>
    <xf numFmtId="0" fontId="6" fillId="0" borderId="0" xfId="42" applyFont="1" applyBorder="1" applyAlignment="1">
      <alignment horizontal="center"/>
    </xf>
    <xf numFmtId="3" fontId="6" fillId="0" borderId="0" xfId="42" applyNumberFormat="1" applyFont="1" applyAlignment="1">
      <alignment horizontal="center"/>
    </xf>
    <xf numFmtId="3" fontId="15" fillId="0" borderId="67" xfId="41" applyNumberFormat="1" applyFont="1" applyBorder="1" applyAlignment="1">
      <alignment horizontal="center" vertical="center"/>
    </xf>
    <xf numFmtId="3" fontId="15" fillId="0" borderId="28" xfId="41" applyNumberFormat="1" applyFont="1" applyBorder="1" applyAlignment="1">
      <alignment horizontal="center" vertical="center"/>
    </xf>
    <xf numFmtId="3" fontId="7" fillId="0" borderId="30" xfId="42" applyNumberFormat="1" applyFont="1" applyFill="1" applyBorder="1" applyAlignment="1">
      <alignment horizontal="center" vertical="center" wrapText="1"/>
    </xf>
    <xf numFmtId="3" fontId="7" fillId="0" borderId="29" xfId="42" applyNumberFormat="1" applyFont="1" applyFill="1" applyBorder="1" applyAlignment="1">
      <alignment horizontal="center" vertical="center" wrapText="1"/>
    </xf>
    <xf numFmtId="3" fontId="7" fillId="0" borderId="60" xfId="42" applyNumberFormat="1" applyFont="1" applyFill="1" applyBorder="1" applyAlignment="1">
      <alignment horizontal="center" vertical="center" wrapText="1"/>
    </xf>
    <xf numFmtId="3" fontId="7" fillId="0" borderId="72" xfId="42" applyNumberFormat="1" applyFont="1" applyFill="1" applyBorder="1" applyAlignment="1">
      <alignment horizontal="center" vertical="center" wrapText="1"/>
    </xf>
    <xf numFmtId="3" fontId="7" fillId="0" borderId="73" xfId="42" applyNumberFormat="1" applyFont="1" applyFill="1" applyBorder="1" applyAlignment="1">
      <alignment horizontal="center" vertical="center" wrapText="1"/>
    </xf>
    <xf numFmtId="3" fontId="7" fillId="0" borderId="71" xfId="42" applyNumberFormat="1" applyFont="1" applyFill="1" applyBorder="1" applyAlignment="1">
      <alignment horizontal="center" vertical="center" wrapText="1"/>
    </xf>
    <xf numFmtId="3" fontId="7" fillId="0" borderId="63" xfId="42" applyNumberFormat="1" applyFont="1" applyFill="1" applyBorder="1" applyAlignment="1">
      <alignment horizontal="center" vertical="center" wrapText="1"/>
    </xf>
    <xf numFmtId="3" fontId="7" fillId="0" borderId="57" xfId="42" applyNumberFormat="1" applyFont="1" applyFill="1" applyBorder="1" applyAlignment="1">
      <alignment horizontal="center" vertical="center" wrapText="1"/>
    </xf>
    <xf numFmtId="3" fontId="7" fillId="0" borderId="42" xfId="42" applyNumberFormat="1" applyFont="1" applyFill="1" applyBorder="1" applyAlignment="1">
      <alignment horizontal="center" vertical="center" wrapText="1"/>
    </xf>
    <xf numFmtId="3" fontId="7" fillId="0" borderId="66" xfId="42" applyNumberFormat="1" applyFont="1" applyFill="1" applyBorder="1" applyAlignment="1">
      <alignment horizontal="center" vertical="center" wrapText="1"/>
    </xf>
    <xf numFmtId="3" fontId="6" fillId="0" borderId="0" xfId="42" applyNumberFormat="1" applyFont="1" applyFill="1" applyBorder="1" applyAlignment="1">
      <alignment horizontal="center"/>
    </xf>
    <xf numFmtId="0" fontId="6" fillId="0" borderId="0" xfId="42" applyFont="1" applyFill="1" applyBorder="1" applyAlignment="1">
      <alignment horizontal="center"/>
    </xf>
    <xf numFmtId="0" fontId="7" fillId="0" borderId="67" xfId="41" applyFont="1" applyFill="1" applyBorder="1" applyAlignment="1">
      <alignment horizontal="center" vertical="center" wrapText="1"/>
    </xf>
    <xf numFmtId="0" fontId="7" fillId="0" borderId="28" xfId="41" applyFont="1" applyFill="1" applyBorder="1" applyAlignment="1">
      <alignment horizontal="center" vertical="center" wrapText="1"/>
    </xf>
    <xf numFmtId="3" fontId="7" fillId="0" borderId="30" xfId="41" applyNumberFormat="1" applyFont="1" applyFill="1" applyBorder="1" applyAlignment="1">
      <alignment horizontal="center" vertical="center" wrapText="1"/>
    </xf>
    <xf numFmtId="3" fontId="7" fillId="0" borderId="29" xfId="41" applyNumberFormat="1" applyFont="1" applyFill="1" applyBorder="1" applyAlignment="1">
      <alignment horizontal="center" vertical="center" wrapText="1"/>
    </xf>
    <xf numFmtId="3" fontId="7" fillId="0" borderId="60" xfId="41" applyNumberFormat="1" applyFont="1" applyFill="1" applyBorder="1" applyAlignment="1">
      <alignment horizontal="center" vertical="center" wrapText="1"/>
    </xf>
    <xf numFmtId="3" fontId="7" fillId="0" borderId="72" xfId="41" applyNumberFormat="1" applyFont="1" applyFill="1" applyBorder="1" applyAlignment="1">
      <alignment horizontal="center" vertical="center" wrapText="1"/>
    </xf>
    <xf numFmtId="3" fontId="7" fillId="0" borderId="73" xfId="41" applyNumberFormat="1" applyFont="1" applyFill="1" applyBorder="1" applyAlignment="1">
      <alignment horizontal="center" vertical="center" wrapText="1"/>
    </xf>
    <xf numFmtId="3" fontId="7" fillId="0" borderId="71" xfId="41" applyNumberFormat="1" applyFont="1" applyFill="1" applyBorder="1" applyAlignment="1">
      <alignment horizontal="center" vertical="center" wrapText="1"/>
    </xf>
    <xf numFmtId="3" fontId="7" fillId="0" borderId="63" xfId="41" applyNumberFormat="1" applyFont="1" applyFill="1" applyBorder="1" applyAlignment="1">
      <alignment horizontal="center" vertical="center" wrapText="1"/>
    </xf>
    <xf numFmtId="3" fontId="6" fillId="0" borderId="0" xfId="42" applyNumberFormat="1" applyFont="1" applyFill="1" applyBorder="1" applyAlignment="1">
      <alignment horizontal="center" vertical="center"/>
    </xf>
    <xf numFmtId="0" fontId="6" fillId="0" borderId="0" xfId="42" applyFont="1" applyFill="1" applyAlignment="1">
      <alignment horizontal="center" vertical="center"/>
    </xf>
    <xf numFmtId="0" fontId="7" fillId="0" borderId="30" xfId="41" applyFont="1" applyFill="1" applyBorder="1" applyAlignment="1">
      <alignment horizontal="center" vertical="center" wrapText="1"/>
    </xf>
    <xf numFmtId="0" fontId="7" fillId="0" borderId="29" xfId="41" applyFont="1" applyFill="1" applyBorder="1" applyAlignment="1">
      <alignment horizontal="center" vertical="center" wrapText="1"/>
    </xf>
    <xf numFmtId="3" fontId="7" fillId="0" borderId="57" xfId="41" applyNumberFormat="1" applyFont="1" applyFill="1" applyBorder="1" applyAlignment="1">
      <alignment horizontal="center" vertical="center" wrapText="1"/>
    </xf>
    <xf numFmtId="3" fontId="7" fillId="0" borderId="66" xfId="41" applyNumberFormat="1" applyFont="1" applyFill="1" applyBorder="1" applyAlignment="1">
      <alignment horizontal="center" vertical="center" wrapText="1"/>
    </xf>
    <xf numFmtId="3" fontId="7" fillId="0" borderId="38" xfId="41" applyNumberFormat="1" applyFont="1" applyFill="1" applyBorder="1" applyAlignment="1">
      <alignment horizontal="center" vertical="center" wrapText="1"/>
    </xf>
    <xf numFmtId="3" fontId="7" fillId="0" borderId="55" xfId="41" applyNumberFormat="1" applyFont="1" applyFill="1" applyBorder="1" applyAlignment="1">
      <alignment horizontal="center" vertical="center" wrapText="1"/>
    </xf>
    <xf numFmtId="3" fontId="7" fillId="0" borderId="74" xfId="41" applyNumberFormat="1" applyFont="1" applyFill="1" applyBorder="1" applyAlignment="1">
      <alignment horizontal="center" vertical="center" wrapText="1"/>
    </xf>
    <xf numFmtId="3" fontId="7" fillId="0" borderId="54" xfId="41" applyNumberFormat="1" applyFont="1" applyFill="1" applyBorder="1" applyAlignment="1">
      <alignment horizontal="center" vertical="center" wrapText="1"/>
    </xf>
    <xf numFmtId="3" fontId="16" fillId="0" borderId="0" xfId="42" applyNumberFormat="1" applyFont="1" applyFill="1" applyAlignment="1">
      <alignment horizontal="center"/>
    </xf>
    <xf numFmtId="3" fontId="5" fillId="25" borderId="57" xfId="52" applyNumberFormat="1" applyFont="1" applyFill="1" applyBorder="1" applyAlignment="1">
      <alignment horizontal="center" vertical="center"/>
    </xf>
    <xf numFmtId="3" fontId="5" fillId="25" borderId="42" xfId="52" applyNumberFormat="1" applyFont="1" applyFill="1" applyBorder="1" applyAlignment="1">
      <alignment horizontal="center" vertical="center"/>
    </xf>
    <xf numFmtId="3" fontId="5" fillId="25" borderId="43" xfId="52" applyNumberFormat="1" applyFont="1" applyFill="1" applyBorder="1" applyAlignment="1">
      <alignment horizontal="center" vertical="center"/>
    </xf>
    <xf numFmtId="3" fontId="5" fillId="25" borderId="0" xfId="52" applyNumberFormat="1" applyFont="1" applyFill="1" applyBorder="1" applyAlignment="1">
      <alignment horizontal="center" vertical="center"/>
    </xf>
    <xf numFmtId="3" fontId="5" fillId="25" borderId="38" xfId="52" applyNumberFormat="1" applyFont="1" applyFill="1" applyBorder="1" applyAlignment="1">
      <alignment horizontal="center" vertical="center"/>
    </xf>
    <xf numFmtId="3" fontId="5" fillId="25" borderId="27" xfId="52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center" vertical="center"/>
    </xf>
    <xf numFmtId="3" fontId="16" fillId="0" borderId="0" xfId="52" applyNumberFormat="1" applyFont="1" applyBorder="1" applyAlignment="1">
      <alignment horizontal="center" vertical="center"/>
    </xf>
    <xf numFmtId="3" fontId="7" fillId="0" borderId="39" xfId="26" applyNumberFormat="1" applyFont="1" applyBorder="1" applyAlignment="1">
      <alignment horizontal="left" vertical="center" wrapText="1"/>
    </xf>
    <xf numFmtId="3" fontId="7" fillId="0" borderId="19" xfId="26" applyNumberFormat="1" applyFont="1" applyBorder="1" applyAlignment="1">
      <alignment horizontal="left" vertical="center" wrapText="1"/>
    </xf>
    <xf numFmtId="3" fontId="7" fillId="0" borderId="32" xfId="26" applyNumberFormat="1" applyFont="1" applyBorder="1" applyAlignment="1">
      <alignment horizontal="center" vertical="center" wrapText="1"/>
    </xf>
    <xf numFmtId="3" fontId="7" fillId="0" borderId="60" xfId="26" applyNumberFormat="1" applyFont="1" applyBorder="1" applyAlignment="1">
      <alignment horizontal="center" vertical="center" wrapText="1"/>
    </xf>
    <xf numFmtId="3" fontId="7" fillId="0" borderId="40" xfId="26" applyNumberFormat="1" applyFont="1" applyBorder="1" applyAlignment="1">
      <alignment horizontal="center" vertical="center" wrapText="1"/>
    </xf>
    <xf numFmtId="3" fontId="16" fillId="0" borderId="0" xfId="42" applyNumberFormat="1" applyFont="1" applyAlignment="1">
      <alignment horizontal="center"/>
    </xf>
    <xf numFmtId="0" fontId="16" fillId="0" borderId="0" xfId="42" applyFont="1" applyFill="1" applyAlignment="1">
      <alignment horizontal="center"/>
    </xf>
    <xf numFmtId="3" fontId="16" fillId="0" borderId="0" xfId="42" applyNumberFormat="1" applyFont="1" applyFill="1" applyBorder="1" applyAlignment="1">
      <alignment horizontal="center" vertical="center" wrapText="1"/>
    </xf>
    <xf numFmtId="0" fontId="16" fillId="0" borderId="0" xfId="42" applyFont="1" applyFill="1" applyAlignment="1">
      <alignment horizontal="center" vertical="center" wrapText="1"/>
    </xf>
    <xf numFmtId="3" fontId="16" fillId="0" borderId="0" xfId="42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16" fillId="0" borderId="0" xfId="42" applyNumberFormat="1" applyFont="1" applyAlignment="1">
      <alignment horizontal="center" vertical="center"/>
    </xf>
    <xf numFmtId="0" fontId="15" fillId="0" borderId="39" xfId="53" applyFont="1" applyBorder="1" applyAlignment="1">
      <alignment horizontal="center" vertical="center"/>
    </xf>
    <xf numFmtId="0" fontId="15" fillId="0" borderId="32" xfId="53" applyFont="1" applyBorder="1" applyAlignment="1">
      <alignment horizontal="center" vertical="center"/>
    </xf>
    <xf numFmtId="0" fontId="15" fillId="0" borderId="12" xfId="53" applyFont="1" applyBorder="1" applyAlignment="1">
      <alignment horizontal="center" vertical="center"/>
    </xf>
    <xf numFmtId="0" fontId="15" fillId="0" borderId="17" xfId="53" applyFont="1" applyBorder="1" applyAlignment="1">
      <alignment horizontal="center" vertical="center"/>
    </xf>
    <xf numFmtId="3" fontId="7" fillId="0" borderId="32" xfId="42" applyNumberFormat="1" applyFont="1" applyFill="1" applyBorder="1" applyAlignment="1">
      <alignment horizontal="center" vertical="center" wrapText="1"/>
    </xf>
    <xf numFmtId="3" fontId="7" fillId="0" borderId="17" xfId="42" applyNumberFormat="1" applyFont="1" applyFill="1" applyBorder="1" applyAlignment="1">
      <alignment horizontal="center" vertical="center" wrapText="1"/>
    </xf>
    <xf numFmtId="3" fontId="7" fillId="0" borderId="40" xfId="42" applyNumberFormat="1" applyFont="1" applyFill="1" applyBorder="1" applyAlignment="1">
      <alignment horizontal="center" vertical="center" wrapText="1"/>
    </xf>
    <xf numFmtId="3" fontId="7" fillId="0" borderId="64" xfId="42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top" wrapText="1"/>
    </xf>
    <xf numFmtId="0" fontId="7" fillId="0" borderId="67" xfId="53" applyFont="1" applyBorder="1" applyAlignment="1">
      <alignment horizontal="center" vertical="center"/>
    </xf>
    <xf numFmtId="0" fontId="7" fillId="0" borderId="28" xfId="53" applyFont="1" applyBorder="1" applyAlignment="1">
      <alignment horizontal="center" vertical="center"/>
    </xf>
    <xf numFmtId="3" fontId="7" fillId="0" borderId="20" xfId="42" applyNumberFormat="1" applyFont="1" applyFill="1" applyBorder="1" applyAlignment="1">
      <alignment horizontal="center" vertical="center" wrapText="1"/>
    </xf>
    <xf numFmtId="3" fontId="7" fillId="0" borderId="58" xfId="42" applyNumberFormat="1" applyFont="1" applyFill="1" applyBorder="1" applyAlignment="1">
      <alignment horizontal="center" vertical="center" wrapText="1"/>
    </xf>
  </cellXfs>
  <cellStyles count="55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Ezres" xfId="26" builtinId="3"/>
    <cellStyle name="Ezres [0]" xfId="27" builtinId="6"/>
    <cellStyle name="Figyelmeztetés" xfId="28"/>
    <cellStyle name="Hivatkozott cella" xfId="29"/>
    <cellStyle name="Jegyzet" xfId="30"/>
    <cellStyle name="Jelölőszín (1)" xfId="31"/>
    <cellStyle name="Jelölőszín (2)" xfId="32"/>
    <cellStyle name="Jelölőszín (3)" xfId="33"/>
    <cellStyle name="Jelölőszín (4)" xfId="34"/>
    <cellStyle name="Jelölőszín (5)" xfId="35"/>
    <cellStyle name="Jelölőszín (6)" xfId="36"/>
    <cellStyle name="Jó" xfId="37"/>
    <cellStyle name="kb" xfId="48"/>
    <cellStyle name="Kimenet" xfId="38"/>
    <cellStyle name="Magyarázó szöveg" xfId="39"/>
    <cellStyle name="nem biztos" xfId="49"/>
    <cellStyle name="Normál" xfId="0" builtinId="0"/>
    <cellStyle name="Normál 2" xfId="50"/>
    <cellStyle name="Normál 3" xfId="51"/>
    <cellStyle name="Normál_2001.01.09" xfId="40"/>
    <cellStyle name="Normál_2001.01.17." xfId="41"/>
    <cellStyle name="Normál_2001évi előzetes" xfId="42"/>
    <cellStyle name="Normál_2013-11tábla_építési-terv-2" xfId="54"/>
    <cellStyle name="Normál_Főösszesítő2004" xfId="53"/>
    <cellStyle name="Normál_RTö.2000.09" xfId="52"/>
    <cellStyle name="Összesen" xfId="43"/>
    <cellStyle name="Rossz" xfId="44"/>
    <cellStyle name="Semleges" xfId="45"/>
    <cellStyle name="Számítás" xfId="46"/>
    <cellStyle name="Százalék" xfId="4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terv2000\TERV99\9806KT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terv2000\TERV99\9806KT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terv2000/TERV99/9806KT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2000.09\terv2000\TERV99\9806KT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9912\9912\TERV99\9806KT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9912\TERV99\9806KT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2000.09/terv2000/TERV99/9806KT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TERV99\9806KT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terv2000\terv99\TERV99\9806KT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terv2000/terv99/TERV99/9806KT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9806KT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  <sheetName val="Össz."/>
      <sheetName val="Szhely-Kg"/>
      <sheetName val="Porpác"/>
      <sheetName val="Vát"/>
      <sheetName val="Ikervár"/>
      <sheetName val="Velem"/>
      <sheetName val="Bozsok"/>
      <sheetName val="Csepreg"/>
      <sheetName val="T.liget"/>
      <sheetName val="S.k.kút"/>
      <sheetName val="Tömörd"/>
      <sheetName val="Rlak"/>
      <sheetName val="Szeleste"/>
      <sheetName val="Hegyfalu"/>
      <sheetName val="Urai.újf."/>
      <sheetName val="Nagysim."/>
      <sheetName val="Mersevát"/>
      <sheetName val="Kenyeri"/>
      <sheetName val="Mesteri"/>
      <sheetName val="Offa"/>
      <sheetName val="Vönöck"/>
      <sheetName val="Gérce"/>
      <sheetName val="Páp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  <sheetData sheetId="15">
        <row r="5">
          <cell r="A5" t="str">
            <v>MEGNEVEZÉS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abSelected="1" zoomScaleNormal="100" workbookViewId="0">
      <selection activeCell="E21" sqref="E21"/>
    </sheetView>
  </sheetViews>
  <sheetFormatPr defaultColWidth="9" defaultRowHeight="15.75" x14ac:dyDescent="0.25"/>
  <cols>
    <col min="1" max="1" width="7.875" style="30" customWidth="1"/>
    <col min="2" max="2" width="60.5" style="30" customWidth="1"/>
    <col min="3" max="3" width="11.375" style="30" bestFit="1" customWidth="1"/>
    <col min="4" max="16384" width="9" style="30"/>
  </cols>
  <sheetData>
    <row r="1" spans="1:6" ht="17.25" customHeight="1" x14ac:dyDescent="0.25">
      <c r="A1" s="25" t="s">
        <v>65</v>
      </c>
      <c r="B1" s="25"/>
    </row>
    <row r="2" spans="1:6" ht="17.25" customHeight="1" x14ac:dyDescent="0.25">
      <c r="A2" s="25" t="s">
        <v>66</v>
      </c>
      <c r="B2" s="25"/>
    </row>
    <row r="3" spans="1:6" x14ac:dyDescent="0.25">
      <c r="A3" s="25"/>
      <c r="B3" s="25"/>
    </row>
    <row r="4" spans="1:6" x14ac:dyDescent="0.25">
      <c r="A4" s="25"/>
      <c r="B4" s="25"/>
    </row>
    <row r="5" spans="1:6" x14ac:dyDescent="0.25">
      <c r="A5" s="25"/>
      <c r="B5" s="25"/>
    </row>
    <row r="6" spans="1:6" x14ac:dyDescent="0.25">
      <c r="A6" s="31"/>
      <c r="B6" s="32"/>
      <c r="F6" s="112"/>
    </row>
    <row r="7" spans="1:6" ht="21.75" x14ac:dyDescent="0.3">
      <c r="A7" s="656" t="s">
        <v>283</v>
      </c>
      <c r="B7" s="656"/>
      <c r="C7" s="656"/>
      <c r="F7" s="112"/>
    </row>
    <row r="8" spans="1:6" ht="21.75" x14ac:dyDescent="0.3">
      <c r="A8" s="657" t="s">
        <v>316</v>
      </c>
      <c r="B8" s="657"/>
      <c r="C8" s="657"/>
      <c r="F8" s="112"/>
    </row>
    <row r="9" spans="1:6" x14ac:dyDescent="0.25">
      <c r="A9" s="33"/>
      <c r="B9" s="34"/>
    </row>
    <row r="10" spans="1:6" x14ac:dyDescent="0.25">
      <c r="A10" s="33"/>
      <c r="B10" s="34"/>
    </row>
    <row r="11" spans="1:6" x14ac:dyDescent="0.25">
      <c r="A11" s="35"/>
      <c r="B11" s="25"/>
    </row>
    <row r="12" spans="1:6" ht="23.25" customHeight="1" x14ac:dyDescent="0.25">
      <c r="A12" s="36"/>
      <c r="B12" s="28"/>
    </row>
    <row r="13" spans="1:6" ht="22.5" customHeight="1" x14ac:dyDescent="0.25">
      <c r="A13" s="37" t="s">
        <v>67</v>
      </c>
      <c r="B13" s="30" t="s">
        <v>131</v>
      </c>
      <c r="F13" s="30" t="s">
        <v>119</v>
      </c>
    </row>
    <row r="14" spans="1:6" ht="22.5" customHeight="1" x14ac:dyDescent="0.25">
      <c r="A14" s="37" t="s">
        <v>68</v>
      </c>
      <c r="B14" s="30" t="s">
        <v>132</v>
      </c>
    </row>
    <row r="15" spans="1:6" ht="22.5" customHeight="1" x14ac:dyDescent="0.25">
      <c r="A15" s="37" t="s">
        <v>69</v>
      </c>
      <c r="B15" s="30" t="s">
        <v>133</v>
      </c>
    </row>
    <row r="16" spans="1:6" ht="22.5" customHeight="1" x14ac:dyDescent="0.25">
      <c r="A16" s="37" t="s">
        <v>70</v>
      </c>
      <c r="B16" s="30" t="s">
        <v>134</v>
      </c>
    </row>
    <row r="17" spans="1:3" ht="22.5" customHeight="1" x14ac:dyDescent="0.25">
      <c r="A17" s="37" t="s">
        <v>71</v>
      </c>
      <c r="B17" s="30" t="s">
        <v>135</v>
      </c>
    </row>
    <row r="18" spans="1:3" ht="22.5" customHeight="1" x14ac:dyDescent="0.25">
      <c r="A18" s="37" t="s">
        <v>72</v>
      </c>
      <c r="B18" s="30" t="s">
        <v>136</v>
      </c>
    </row>
    <row r="19" spans="1:3" ht="22.5" customHeight="1" x14ac:dyDescent="0.25">
      <c r="A19" s="37" t="s">
        <v>73</v>
      </c>
      <c r="B19" s="30" t="s">
        <v>137</v>
      </c>
    </row>
    <row r="20" spans="1:3" ht="22.5" customHeight="1" x14ac:dyDescent="0.25">
      <c r="A20" s="37" t="s">
        <v>74</v>
      </c>
      <c r="B20" s="30" t="s">
        <v>138</v>
      </c>
    </row>
    <row r="21" spans="1:3" ht="22.5" customHeight="1" x14ac:dyDescent="0.25">
      <c r="A21" s="37" t="s">
        <v>75</v>
      </c>
      <c r="B21" s="30" t="s">
        <v>139</v>
      </c>
    </row>
    <row r="22" spans="1:3" ht="22.5" customHeight="1" x14ac:dyDescent="0.25">
      <c r="A22" s="37" t="s">
        <v>76</v>
      </c>
      <c r="B22" s="30" t="s">
        <v>140</v>
      </c>
    </row>
    <row r="23" spans="1:3" ht="22.5" customHeight="1" x14ac:dyDescent="0.25">
      <c r="A23" s="37" t="s">
        <v>77</v>
      </c>
      <c r="B23" s="30" t="s">
        <v>141</v>
      </c>
    </row>
    <row r="24" spans="1:3" ht="24" customHeight="1" x14ac:dyDescent="0.25">
      <c r="A24" s="35"/>
      <c r="C24" s="113"/>
    </row>
    <row r="25" spans="1:3" x14ac:dyDescent="0.25">
      <c r="A25" s="35"/>
      <c r="B25" s="25"/>
    </row>
    <row r="26" spans="1:3" x14ac:dyDescent="0.25">
      <c r="A26" s="31"/>
      <c r="B26" s="31"/>
    </row>
    <row r="27" spans="1:3" x14ac:dyDescent="0.25">
      <c r="A27" s="35"/>
      <c r="B27" s="31"/>
    </row>
    <row r="28" spans="1:3" x14ac:dyDescent="0.25">
      <c r="A28" s="35"/>
      <c r="B28" s="31"/>
    </row>
    <row r="29" spans="1:3" x14ac:dyDescent="0.25">
      <c r="B29" s="12" t="s">
        <v>328</v>
      </c>
    </row>
    <row r="30" spans="1:3" x14ac:dyDescent="0.25">
      <c r="A30" s="35"/>
      <c r="B30" s="25"/>
    </row>
    <row r="31" spans="1:3" x14ac:dyDescent="0.25">
      <c r="A31" s="35"/>
      <c r="B31" s="25"/>
    </row>
    <row r="32" spans="1:3" x14ac:dyDescent="0.25">
      <c r="A32" s="35"/>
      <c r="B32" s="25"/>
    </row>
    <row r="33" spans="1:2" x14ac:dyDescent="0.25">
      <c r="A33" s="36"/>
      <c r="B33" s="28"/>
    </row>
    <row r="34" spans="1:2" x14ac:dyDescent="0.25">
      <c r="A34" s="35"/>
      <c r="B34" s="25" t="s">
        <v>119</v>
      </c>
    </row>
    <row r="35" spans="1:2" x14ac:dyDescent="0.25">
      <c r="A35" s="35"/>
      <c r="B35" s="25"/>
    </row>
    <row r="36" spans="1:2" x14ac:dyDescent="0.25">
      <c r="A36" s="35"/>
      <c r="B36" s="25"/>
    </row>
    <row r="37" spans="1:2" x14ac:dyDescent="0.25">
      <c r="A37" s="35"/>
      <c r="B37" s="25"/>
    </row>
    <row r="38" spans="1:2" x14ac:dyDescent="0.25">
      <c r="A38" s="35"/>
      <c r="B38" s="25"/>
    </row>
    <row r="39" spans="1:2" x14ac:dyDescent="0.25">
      <c r="A39" s="35"/>
      <c r="B39" s="25"/>
    </row>
    <row r="40" spans="1:2" x14ac:dyDescent="0.25">
      <c r="A40" s="35"/>
      <c r="B40" s="25"/>
    </row>
    <row r="41" spans="1:2" x14ac:dyDescent="0.25">
      <c r="A41" s="35"/>
      <c r="B41" s="25"/>
    </row>
    <row r="42" spans="1:2" x14ac:dyDescent="0.25">
      <c r="A42" s="35"/>
      <c r="B42" s="25"/>
    </row>
    <row r="43" spans="1:2" x14ac:dyDescent="0.25">
      <c r="A43" s="35"/>
      <c r="B43" s="25"/>
    </row>
    <row r="44" spans="1:2" x14ac:dyDescent="0.25">
      <c r="A44" s="35"/>
      <c r="B44" s="25"/>
    </row>
    <row r="45" spans="1:2" x14ac:dyDescent="0.25">
      <c r="A45" s="35"/>
      <c r="B45" s="25"/>
    </row>
    <row r="46" spans="1:2" x14ac:dyDescent="0.25">
      <c r="A46" s="35"/>
      <c r="B46" s="25"/>
    </row>
    <row r="47" spans="1:2" x14ac:dyDescent="0.25">
      <c r="A47" s="35"/>
      <c r="B47" s="25"/>
    </row>
    <row r="48" spans="1:2" x14ac:dyDescent="0.25">
      <c r="A48" s="35"/>
      <c r="B48" s="25"/>
    </row>
    <row r="49" spans="1:2" x14ac:dyDescent="0.25">
      <c r="A49" s="35"/>
      <c r="B49" s="25"/>
    </row>
    <row r="50" spans="1:2" x14ac:dyDescent="0.25">
      <c r="A50" s="35"/>
      <c r="B50" s="25"/>
    </row>
    <row r="51" spans="1:2" x14ac:dyDescent="0.25">
      <c r="A51" s="35"/>
      <c r="B51" s="25"/>
    </row>
    <row r="52" spans="1:2" x14ac:dyDescent="0.25">
      <c r="A52" s="35"/>
      <c r="B52" s="25"/>
    </row>
    <row r="53" spans="1:2" x14ac:dyDescent="0.25">
      <c r="A53" s="35"/>
      <c r="B53" s="25"/>
    </row>
    <row r="54" spans="1:2" x14ac:dyDescent="0.25">
      <c r="A54" s="35"/>
      <c r="B54" s="25"/>
    </row>
    <row r="55" spans="1:2" x14ac:dyDescent="0.25">
      <c r="A55" s="35"/>
      <c r="B55" s="25"/>
    </row>
    <row r="56" spans="1:2" x14ac:dyDescent="0.25">
      <c r="A56" s="35"/>
      <c r="B56" s="25"/>
    </row>
    <row r="57" spans="1:2" x14ac:dyDescent="0.25">
      <c r="A57" s="35"/>
      <c r="B57" s="25"/>
    </row>
    <row r="58" spans="1:2" x14ac:dyDescent="0.25">
      <c r="A58" s="35"/>
      <c r="B58" s="25"/>
    </row>
    <row r="59" spans="1:2" x14ac:dyDescent="0.25">
      <c r="A59" s="35"/>
      <c r="B59" s="25"/>
    </row>
    <row r="60" spans="1:2" x14ac:dyDescent="0.25">
      <c r="A60" s="35"/>
      <c r="B60" s="25"/>
    </row>
    <row r="61" spans="1:2" x14ac:dyDescent="0.25">
      <c r="A61" s="35"/>
      <c r="B61" s="25"/>
    </row>
    <row r="62" spans="1:2" x14ac:dyDescent="0.25">
      <c r="A62" s="35"/>
      <c r="B62" s="25"/>
    </row>
    <row r="63" spans="1:2" x14ac:dyDescent="0.25">
      <c r="A63" s="35"/>
      <c r="B63" s="25"/>
    </row>
    <row r="64" spans="1:2" x14ac:dyDescent="0.25">
      <c r="A64" s="35"/>
      <c r="B64" s="25"/>
    </row>
    <row r="65" spans="1:2" x14ac:dyDescent="0.25">
      <c r="A65" s="35"/>
      <c r="B65" s="25"/>
    </row>
    <row r="66" spans="1:2" x14ac:dyDescent="0.25">
      <c r="A66" s="35"/>
      <c r="B66" s="25"/>
    </row>
    <row r="67" spans="1:2" x14ac:dyDescent="0.25">
      <c r="A67" s="35"/>
      <c r="B67" s="25"/>
    </row>
    <row r="68" spans="1:2" x14ac:dyDescent="0.25">
      <c r="A68" s="35"/>
      <c r="B68" s="25"/>
    </row>
    <row r="69" spans="1:2" x14ac:dyDescent="0.25">
      <c r="A69" s="35"/>
      <c r="B69" s="25"/>
    </row>
    <row r="70" spans="1:2" x14ac:dyDescent="0.25">
      <c r="A70" s="35"/>
      <c r="B70" s="25"/>
    </row>
    <row r="71" spans="1:2" x14ac:dyDescent="0.25">
      <c r="A71" s="35"/>
      <c r="B71" s="25"/>
    </row>
    <row r="72" spans="1:2" x14ac:dyDescent="0.25">
      <c r="A72" s="35"/>
      <c r="B72" s="25"/>
    </row>
    <row r="73" spans="1:2" x14ac:dyDescent="0.25">
      <c r="A73" s="35"/>
      <c r="B73" s="25"/>
    </row>
    <row r="74" spans="1:2" x14ac:dyDescent="0.25">
      <c r="A74" s="35"/>
      <c r="B74" s="25"/>
    </row>
    <row r="75" spans="1:2" x14ac:dyDescent="0.25">
      <c r="A75" s="35"/>
      <c r="B75" s="25"/>
    </row>
    <row r="76" spans="1:2" x14ac:dyDescent="0.25">
      <c r="A76" s="35"/>
      <c r="B76" s="25"/>
    </row>
    <row r="77" spans="1:2" x14ac:dyDescent="0.25">
      <c r="A77" s="35"/>
      <c r="B77" s="25"/>
    </row>
    <row r="78" spans="1:2" x14ac:dyDescent="0.25">
      <c r="A78" s="35"/>
      <c r="B78" s="25"/>
    </row>
    <row r="79" spans="1:2" x14ac:dyDescent="0.25">
      <c r="A79" s="35"/>
      <c r="B79" s="25"/>
    </row>
    <row r="80" spans="1:2" x14ac:dyDescent="0.25">
      <c r="A80" s="35"/>
      <c r="B80" s="25"/>
    </row>
    <row r="81" spans="1:2" x14ac:dyDescent="0.25">
      <c r="A81" s="35"/>
      <c r="B81" s="25"/>
    </row>
    <row r="82" spans="1:2" x14ac:dyDescent="0.25">
      <c r="A82" s="35"/>
      <c r="B82" s="25"/>
    </row>
    <row r="83" spans="1:2" x14ac:dyDescent="0.25">
      <c r="A83" s="35"/>
      <c r="B83" s="25"/>
    </row>
    <row r="84" spans="1:2" x14ac:dyDescent="0.25">
      <c r="A84" s="35"/>
      <c r="B84" s="25"/>
    </row>
    <row r="85" spans="1:2" x14ac:dyDescent="0.25">
      <c r="A85" s="35"/>
      <c r="B85" s="25"/>
    </row>
    <row r="86" spans="1:2" x14ac:dyDescent="0.25">
      <c r="A86" s="35"/>
      <c r="B86" s="25"/>
    </row>
    <row r="87" spans="1:2" x14ac:dyDescent="0.25">
      <c r="A87" s="35"/>
      <c r="B87" s="25"/>
    </row>
    <row r="88" spans="1:2" x14ac:dyDescent="0.25">
      <c r="A88" s="35"/>
      <c r="B88" s="25"/>
    </row>
    <row r="89" spans="1:2" x14ac:dyDescent="0.25">
      <c r="A89" s="35"/>
      <c r="B89" s="25"/>
    </row>
    <row r="90" spans="1:2" x14ac:dyDescent="0.25">
      <c r="A90" s="35"/>
      <c r="B90" s="25"/>
    </row>
    <row r="91" spans="1:2" x14ac:dyDescent="0.25">
      <c r="A91" s="35"/>
      <c r="B91" s="25"/>
    </row>
    <row r="92" spans="1:2" x14ac:dyDescent="0.25">
      <c r="A92" s="35"/>
      <c r="B92" s="25"/>
    </row>
    <row r="93" spans="1:2" x14ac:dyDescent="0.25">
      <c r="A93" s="35"/>
      <c r="B93" s="25"/>
    </row>
    <row r="94" spans="1:2" x14ac:dyDescent="0.25">
      <c r="A94" s="35"/>
      <c r="B94" s="25"/>
    </row>
    <row r="95" spans="1:2" x14ac:dyDescent="0.25">
      <c r="A95" s="35"/>
      <c r="B95" s="25"/>
    </row>
    <row r="96" spans="1:2" x14ac:dyDescent="0.25">
      <c r="A96" s="35"/>
      <c r="B96" s="25"/>
    </row>
    <row r="97" spans="1:2" x14ac:dyDescent="0.25">
      <c r="A97" s="35"/>
      <c r="B97" s="25"/>
    </row>
  </sheetData>
  <mergeCells count="2">
    <mergeCell ref="A7:C7"/>
    <mergeCell ref="A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&amp;R&amp;10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45"/>
  <sheetViews>
    <sheetView topLeftCell="B1" zoomScaleNormal="100" zoomScaleSheetLayoutView="50" workbookViewId="0">
      <selection activeCell="E21" sqref="E21"/>
    </sheetView>
  </sheetViews>
  <sheetFormatPr defaultColWidth="7" defaultRowHeight="15.75" x14ac:dyDescent="0.25"/>
  <cols>
    <col min="1" max="1" width="6.875" style="12" hidden="1" customWidth="1"/>
    <col min="2" max="2" width="54.25" style="329" bestFit="1" customWidth="1"/>
    <col min="3" max="4" width="12.125" style="342" customWidth="1"/>
    <col min="5" max="5" width="12.125" style="364" customWidth="1"/>
    <col min="6" max="7" width="12.125" style="329" customWidth="1"/>
    <col min="8" max="8" width="7.375" style="329" bestFit="1" customWidth="1"/>
    <col min="9" max="9" width="7.75" style="329" bestFit="1" customWidth="1"/>
    <col min="10" max="10" width="7.625" style="329" bestFit="1" customWidth="1"/>
    <col min="11" max="17" width="7" style="329"/>
    <col min="18" max="18" width="32.125" style="329" bestFit="1" customWidth="1"/>
    <col min="19" max="16384" width="7" style="329"/>
  </cols>
  <sheetData>
    <row r="3" spans="1:21" s="52" customFormat="1" ht="21.75" customHeight="1" x14ac:dyDescent="0.25">
      <c r="B3" s="712" t="s">
        <v>272</v>
      </c>
      <c r="C3" s="712"/>
      <c r="D3" s="712"/>
      <c r="E3" s="712"/>
      <c r="F3" s="712"/>
      <c r="G3" s="712"/>
    </row>
    <row r="4" spans="1:21" s="327" customFormat="1" ht="18.75" x14ac:dyDescent="0.25">
      <c r="A4" s="52"/>
      <c r="B4" s="713" t="s">
        <v>317</v>
      </c>
      <c r="C4" s="713"/>
      <c r="D4" s="713"/>
      <c r="E4" s="713"/>
      <c r="F4" s="713"/>
      <c r="G4" s="713"/>
    </row>
    <row r="5" spans="1:21" s="327" customFormat="1" ht="18.75" x14ac:dyDescent="0.25">
      <c r="A5" s="52"/>
      <c r="B5" s="466"/>
      <c r="C5" s="466"/>
      <c r="D5" s="466"/>
      <c r="E5" s="466"/>
      <c r="F5" s="466"/>
      <c r="G5" s="466"/>
    </row>
    <row r="6" spans="1:21" ht="16.5" thickBot="1" x14ac:dyDescent="0.3">
      <c r="B6" s="291"/>
      <c r="C6" s="98"/>
      <c r="D6" s="98"/>
      <c r="E6" s="328"/>
      <c r="G6" s="330" t="s">
        <v>47</v>
      </c>
    </row>
    <row r="7" spans="1:21" ht="47.25" x14ac:dyDescent="0.25">
      <c r="A7" s="331"/>
      <c r="B7" s="467" t="s">
        <v>0</v>
      </c>
      <c r="C7" s="654" t="s">
        <v>318</v>
      </c>
      <c r="D7" s="654" t="s">
        <v>313</v>
      </c>
      <c r="E7" s="654" t="s">
        <v>319</v>
      </c>
      <c r="F7" s="654" t="s">
        <v>284</v>
      </c>
      <c r="G7" s="655" t="s">
        <v>151</v>
      </c>
    </row>
    <row r="8" spans="1:21" x14ac:dyDescent="0.25">
      <c r="A8" s="333"/>
      <c r="B8" s="334" t="s">
        <v>190</v>
      </c>
      <c r="C8" s="335"/>
      <c r="D8" s="335"/>
      <c r="E8" s="336"/>
      <c r="F8" s="480"/>
      <c r="G8" s="337"/>
    </row>
    <row r="9" spans="1:21" ht="19.5" customHeight="1" x14ac:dyDescent="0.25">
      <c r="A9" s="338">
        <v>55111</v>
      </c>
      <c r="B9" s="297" t="s">
        <v>191</v>
      </c>
      <c r="C9" s="339">
        <v>25637</v>
      </c>
      <c r="D9" s="339">
        <v>9956</v>
      </c>
      <c r="E9" s="339">
        <v>5050</v>
      </c>
      <c r="F9" s="340">
        <f>IFERROR(E9/C9," ")</f>
        <v>0.19698092600538283</v>
      </c>
      <c r="G9" s="341">
        <f>IFERROR(E9/D9," ")</f>
        <v>0.50723182000803535</v>
      </c>
      <c r="H9" s="342"/>
      <c r="I9" s="651"/>
      <c r="J9" s="622"/>
      <c r="K9" s="342"/>
      <c r="S9" s="342"/>
      <c r="T9" s="342"/>
      <c r="U9" s="342"/>
    </row>
    <row r="10" spans="1:21" ht="19.5" customHeight="1" x14ac:dyDescent="0.25">
      <c r="A10" s="338">
        <v>55113</v>
      </c>
      <c r="B10" s="297" t="s">
        <v>192</v>
      </c>
      <c r="C10" s="339">
        <v>614</v>
      </c>
      <c r="D10" s="339">
        <v>1457</v>
      </c>
      <c r="E10" s="339">
        <v>874</v>
      </c>
      <c r="F10" s="340">
        <f t="shared" ref="F10:F36" si="0">IFERROR(E10/C10," ")</f>
        <v>1.4234527687296417</v>
      </c>
      <c r="G10" s="341">
        <f t="shared" ref="G10:G36" si="1">IFERROR(E10/D10," ")</f>
        <v>0.59986273164035686</v>
      </c>
      <c r="H10" s="342"/>
      <c r="I10" s="652"/>
      <c r="J10" s="342"/>
      <c r="K10" s="342"/>
      <c r="S10" s="342"/>
      <c r="T10" s="342"/>
      <c r="U10" s="342"/>
    </row>
    <row r="11" spans="1:21" ht="19.5" customHeight="1" x14ac:dyDescent="0.25">
      <c r="A11" s="338">
        <v>55114</v>
      </c>
      <c r="B11" s="297" t="s">
        <v>193</v>
      </c>
      <c r="C11" s="339">
        <v>139</v>
      </c>
      <c r="D11" s="339">
        <v>498</v>
      </c>
      <c r="E11" s="339">
        <v>259</v>
      </c>
      <c r="F11" s="340">
        <f t="shared" si="0"/>
        <v>1.8633093525179856</v>
      </c>
      <c r="G11" s="341">
        <f t="shared" si="1"/>
        <v>0.52008032128514059</v>
      </c>
      <c r="H11" s="342"/>
      <c r="I11" s="651"/>
      <c r="J11" s="342"/>
      <c r="K11" s="342"/>
      <c r="S11" s="342"/>
      <c r="T11" s="342"/>
      <c r="U11" s="342"/>
    </row>
    <row r="12" spans="1:21" ht="19.5" customHeight="1" x14ac:dyDescent="0.25">
      <c r="A12" s="338">
        <v>55115</v>
      </c>
      <c r="B12" s="297" t="s">
        <v>194</v>
      </c>
      <c r="C12" s="339">
        <v>0</v>
      </c>
      <c r="D12" s="339">
        <v>0</v>
      </c>
      <c r="E12" s="339">
        <v>0</v>
      </c>
      <c r="F12" s="340" t="str">
        <f t="shared" si="0"/>
        <v xml:space="preserve"> </v>
      </c>
      <c r="G12" s="341" t="str">
        <f t="shared" si="1"/>
        <v xml:space="preserve"> </v>
      </c>
      <c r="H12" s="342"/>
      <c r="I12" s="651"/>
      <c r="J12" s="342"/>
      <c r="K12" s="342"/>
      <c r="S12" s="342"/>
      <c r="T12" s="342"/>
      <c r="U12" s="342"/>
    </row>
    <row r="13" spans="1:21" ht="19.5" customHeight="1" x14ac:dyDescent="0.25">
      <c r="A13" s="338">
        <v>55116</v>
      </c>
      <c r="B13" s="343" t="s">
        <v>195</v>
      </c>
      <c r="C13" s="339">
        <v>1704</v>
      </c>
      <c r="D13" s="339">
        <v>4950</v>
      </c>
      <c r="E13" s="339">
        <v>1929</v>
      </c>
      <c r="F13" s="340">
        <f t="shared" si="0"/>
        <v>1.1320422535211268</v>
      </c>
      <c r="G13" s="341">
        <f t="shared" si="1"/>
        <v>0.38969696969696971</v>
      </c>
      <c r="H13" s="342"/>
      <c r="I13" s="651"/>
      <c r="J13" s="342"/>
      <c r="K13" s="342"/>
      <c r="S13" s="342"/>
      <c r="T13" s="342"/>
      <c r="U13" s="342"/>
    </row>
    <row r="14" spans="1:21" ht="19.5" customHeight="1" x14ac:dyDescent="0.25">
      <c r="A14" s="338">
        <v>5512</v>
      </c>
      <c r="B14" s="343" t="s">
        <v>43</v>
      </c>
      <c r="C14" s="339">
        <v>12382</v>
      </c>
      <c r="D14" s="339">
        <v>3783</v>
      </c>
      <c r="E14" s="339">
        <v>1879</v>
      </c>
      <c r="F14" s="340">
        <f t="shared" si="0"/>
        <v>0.15175254401550639</v>
      </c>
      <c r="G14" s="341">
        <f t="shared" si="1"/>
        <v>0.49669574411842454</v>
      </c>
      <c r="H14" s="342"/>
      <c r="I14" s="651"/>
      <c r="J14" s="342"/>
      <c r="K14" s="342"/>
      <c r="S14" s="342"/>
      <c r="T14" s="342"/>
      <c r="U14" s="342"/>
    </row>
    <row r="15" spans="1:21" ht="19.5" customHeight="1" x14ac:dyDescent="0.25">
      <c r="A15" s="338">
        <v>5513</v>
      </c>
      <c r="B15" s="572" t="s">
        <v>88</v>
      </c>
      <c r="C15" s="573">
        <v>14042</v>
      </c>
      <c r="D15" s="573">
        <v>35703</v>
      </c>
      <c r="E15" s="573">
        <v>17667</v>
      </c>
      <c r="F15" s="574">
        <f t="shared" si="0"/>
        <v>1.2581541091012676</v>
      </c>
      <c r="G15" s="575">
        <f t="shared" si="1"/>
        <v>0.49483236702798084</v>
      </c>
      <c r="H15" s="342"/>
      <c r="I15" s="651"/>
      <c r="J15" s="342"/>
      <c r="K15" s="342"/>
      <c r="S15" s="342"/>
      <c r="T15" s="342"/>
      <c r="U15" s="342"/>
    </row>
    <row r="16" spans="1:21" ht="19.5" customHeight="1" x14ac:dyDescent="0.25">
      <c r="A16" s="338"/>
      <c r="B16" s="343" t="s">
        <v>304</v>
      </c>
      <c r="C16" s="339">
        <v>0</v>
      </c>
      <c r="D16" s="339">
        <v>52608</v>
      </c>
      <c r="E16" s="339">
        <v>26267</v>
      </c>
      <c r="F16" s="574" t="str">
        <f t="shared" si="0"/>
        <v xml:space="preserve"> </v>
      </c>
      <c r="G16" s="575">
        <f t="shared" si="1"/>
        <v>0.49929668491484186</v>
      </c>
      <c r="H16" s="342"/>
      <c r="I16" s="651"/>
      <c r="S16" s="342"/>
      <c r="T16" s="342"/>
      <c r="U16" s="342"/>
    </row>
    <row r="17" spans="1:21" ht="19.5" customHeight="1" thickBot="1" x14ac:dyDescent="0.3">
      <c r="A17" s="338"/>
      <c r="B17" s="569" t="s">
        <v>305</v>
      </c>
      <c r="C17" s="570">
        <v>0</v>
      </c>
      <c r="D17" s="571">
        <v>480</v>
      </c>
      <c r="E17" s="570">
        <v>240</v>
      </c>
      <c r="F17" s="574" t="str">
        <f t="shared" si="0"/>
        <v xml:space="preserve"> </v>
      </c>
      <c r="G17" s="575">
        <f t="shared" si="1"/>
        <v>0.5</v>
      </c>
      <c r="H17" s="342"/>
      <c r="I17" s="651"/>
      <c r="S17" s="342"/>
      <c r="T17" s="342"/>
      <c r="U17" s="342"/>
    </row>
    <row r="18" spans="1:21" ht="16.5" thickBot="1" x14ac:dyDescent="0.3">
      <c r="A18" s="338"/>
      <c r="B18" s="344" t="s">
        <v>196</v>
      </c>
      <c r="C18" s="643">
        <v>54518</v>
      </c>
      <c r="D18" s="345">
        <v>109435</v>
      </c>
      <c r="E18" s="345">
        <f>SUM(E9:E17)</f>
        <v>54165</v>
      </c>
      <c r="F18" s="346">
        <f t="shared" si="0"/>
        <v>0.99352507428739134</v>
      </c>
      <c r="G18" s="347">
        <f t="shared" si="1"/>
        <v>0.49495134097866311</v>
      </c>
      <c r="H18" s="342"/>
      <c r="I18" s="342"/>
    </row>
    <row r="19" spans="1:21" x14ac:dyDescent="0.25">
      <c r="A19" s="338"/>
      <c r="B19" s="348"/>
      <c r="C19" s="349"/>
      <c r="D19" s="349"/>
      <c r="F19" s="351"/>
      <c r="G19" s="492"/>
      <c r="H19" s="350"/>
      <c r="I19" s="342"/>
    </row>
    <row r="20" spans="1:21" ht="19.5" customHeight="1" x14ac:dyDescent="0.25">
      <c r="A20" s="338"/>
      <c r="B20" s="348" t="s">
        <v>39</v>
      </c>
      <c r="C20" s="349"/>
      <c r="D20" s="349"/>
      <c r="E20" s="352"/>
      <c r="F20" s="351"/>
      <c r="G20" s="492"/>
      <c r="H20" s="342"/>
      <c r="I20" s="342"/>
    </row>
    <row r="21" spans="1:21" ht="19.5" customHeight="1" x14ac:dyDescent="0.2">
      <c r="A21" s="71">
        <v>5521</v>
      </c>
      <c r="B21" s="297" t="s">
        <v>113</v>
      </c>
      <c r="C21" s="339">
        <v>12183</v>
      </c>
      <c r="D21" s="339">
        <v>21783</v>
      </c>
      <c r="E21" s="339">
        <v>13541</v>
      </c>
      <c r="F21" s="494">
        <f t="shared" si="0"/>
        <v>1.1114667979972093</v>
      </c>
      <c r="G21" s="495">
        <f t="shared" si="1"/>
        <v>0.62163154753707017</v>
      </c>
      <c r="H21" s="342"/>
      <c r="I21" s="72"/>
      <c r="J21" s="80"/>
      <c r="K21" s="353"/>
      <c r="L21" s="126"/>
      <c r="R21" s="342"/>
      <c r="S21" s="342"/>
      <c r="T21" s="342"/>
      <c r="U21" s="342"/>
    </row>
    <row r="22" spans="1:21" ht="19.5" customHeight="1" x14ac:dyDescent="0.2">
      <c r="A22" s="71">
        <v>5522</v>
      </c>
      <c r="B22" s="297" t="s">
        <v>197</v>
      </c>
      <c r="C22" s="339">
        <v>3285</v>
      </c>
      <c r="D22" s="339">
        <v>7575</v>
      </c>
      <c r="E22" s="339">
        <v>2501</v>
      </c>
      <c r="F22" s="494">
        <f t="shared" si="0"/>
        <v>0.76133942161339418</v>
      </c>
      <c r="G22" s="495">
        <f t="shared" si="1"/>
        <v>0.33016501650165014</v>
      </c>
      <c r="H22" s="342"/>
      <c r="I22" s="72"/>
      <c r="J22" s="73"/>
      <c r="K22" s="73"/>
      <c r="L22" s="126"/>
      <c r="R22" s="342"/>
      <c r="S22" s="342"/>
      <c r="T22" s="342"/>
      <c r="U22" s="342"/>
    </row>
    <row r="23" spans="1:21" ht="19.5" customHeight="1" x14ac:dyDescent="0.2">
      <c r="A23" s="71">
        <v>5523</v>
      </c>
      <c r="B23" s="297" t="s">
        <v>41</v>
      </c>
      <c r="C23" s="358">
        <v>6750</v>
      </c>
      <c r="D23" s="339">
        <v>13777</v>
      </c>
      <c r="E23" s="339">
        <v>6209</v>
      </c>
      <c r="F23" s="494">
        <f t="shared" si="0"/>
        <v>0.91985185185185181</v>
      </c>
      <c r="G23" s="495">
        <f t="shared" si="1"/>
        <v>0.45067866734412426</v>
      </c>
      <c r="H23" s="342"/>
      <c r="I23" s="72"/>
      <c r="J23" s="354"/>
      <c r="K23" s="2"/>
      <c r="L23" s="126"/>
      <c r="S23" s="342"/>
      <c r="T23" s="342"/>
      <c r="U23" s="342"/>
    </row>
    <row r="24" spans="1:21" ht="19.5" customHeight="1" x14ac:dyDescent="0.2">
      <c r="A24" s="71">
        <v>5524</v>
      </c>
      <c r="B24" s="297" t="s">
        <v>42</v>
      </c>
      <c r="C24" s="358">
        <v>4733</v>
      </c>
      <c r="D24" s="339">
        <v>10800</v>
      </c>
      <c r="E24" s="339">
        <v>4664</v>
      </c>
      <c r="F24" s="494">
        <f t="shared" si="0"/>
        <v>0.98542150855694066</v>
      </c>
      <c r="G24" s="495">
        <f t="shared" si="1"/>
        <v>0.43185185185185188</v>
      </c>
      <c r="H24" s="342"/>
      <c r="I24" s="72"/>
      <c r="J24" s="354"/>
      <c r="K24" s="2"/>
      <c r="L24" s="126"/>
      <c r="S24" s="342"/>
      <c r="T24" s="342"/>
      <c r="U24" s="342"/>
    </row>
    <row r="25" spans="1:21" ht="19.5" customHeight="1" x14ac:dyDescent="0.2">
      <c r="A25" s="71">
        <v>5525</v>
      </c>
      <c r="B25" s="297" t="s">
        <v>44</v>
      </c>
      <c r="C25" s="358">
        <v>1798</v>
      </c>
      <c r="D25" s="339">
        <v>3100</v>
      </c>
      <c r="E25" s="339">
        <v>1800</v>
      </c>
      <c r="F25" s="494">
        <f t="shared" si="0"/>
        <v>1.0011123470522802</v>
      </c>
      <c r="G25" s="495">
        <f t="shared" si="1"/>
        <v>0.58064516129032262</v>
      </c>
      <c r="H25" s="342"/>
      <c r="I25" s="72"/>
      <c r="J25" s="354"/>
      <c r="K25" s="2"/>
      <c r="L25" s="126"/>
      <c r="S25" s="342"/>
      <c r="T25" s="342"/>
      <c r="U25" s="342"/>
    </row>
    <row r="26" spans="1:21" ht="19.5" customHeight="1" x14ac:dyDescent="0.2">
      <c r="A26" s="71">
        <v>5526</v>
      </c>
      <c r="B26" s="297" t="s">
        <v>45</v>
      </c>
      <c r="C26" s="358">
        <v>247</v>
      </c>
      <c r="D26" s="339">
        <v>1200</v>
      </c>
      <c r="E26" s="339">
        <v>1145</v>
      </c>
      <c r="F26" s="494">
        <f t="shared" si="0"/>
        <v>4.6356275303643724</v>
      </c>
      <c r="G26" s="495">
        <f t="shared" si="1"/>
        <v>0.95416666666666672</v>
      </c>
      <c r="H26" s="342"/>
      <c r="I26" s="72"/>
      <c r="J26" s="354"/>
      <c r="K26" s="2"/>
      <c r="L26" s="126"/>
      <c r="S26" s="342"/>
      <c r="T26" s="342"/>
      <c r="U26" s="342"/>
    </row>
    <row r="27" spans="1:21" ht="19.5" customHeight="1" x14ac:dyDescent="0.2">
      <c r="A27" s="71">
        <v>5527</v>
      </c>
      <c r="B27" s="297" t="s">
        <v>114</v>
      </c>
      <c r="C27" s="339">
        <v>949</v>
      </c>
      <c r="D27" s="339">
        <v>0</v>
      </c>
      <c r="E27" s="339">
        <v>0</v>
      </c>
      <c r="F27" s="494">
        <f t="shared" si="0"/>
        <v>0</v>
      </c>
      <c r="G27" s="495" t="str">
        <f t="shared" si="1"/>
        <v xml:space="preserve"> </v>
      </c>
      <c r="H27" s="342"/>
      <c r="I27" s="72"/>
      <c r="J27" s="354"/>
      <c r="K27" s="2"/>
      <c r="L27" s="126"/>
      <c r="S27" s="342"/>
      <c r="T27" s="342"/>
      <c r="U27" s="342"/>
    </row>
    <row r="28" spans="1:21" ht="19.5" customHeight="1" x14ac:dyDescent="0.2">
      <c r="A28" s="71">
        <v>5531</v>
      </c>
      <c r="B28" s="297" t="s">
        <v>36</v>
      </c>
      <c r="C28" s="339">
        <v>417</v>
      </c>
      <c r="D28" s="339">
        <v>2500</v>
      </c>
      <c r="E28" s="339">
        <v>318</v>
      </c>
      <c r="F28" s="494">
        <f t="shared" si="0"/>
        <v>0.76258992805755399</v>
      </c>
      <c r="G28" s="495">
        <f t="shared" si="1"/>
        <v>0.12720000000000001</v>
      </c>
      <c r="H28" s="342"/>
      <c r="I28" s="72"/>
      <c r="J28" s="354"/>
      <c r="K28" s="2"/>
      <c r="L28" s="126"/>
      <c r="S28" s="342"/>
      <c r="T28" s="342"/>
      <c r="U28" s="342"/>
    </row>
    <row r="29" spans="1:21" s="356" customFormat="1" ht="19.5" customHeight="1" x14ac:dyDescent="0.2">
      <c r="A29" s="71">
        <v>5532</v>
      </c>
      <c r="B29" s="297" t="s">
        <v>198</v>
      </c>
      <c r="C29" s="358">
        <v>4346</v>
      </c>
      <c r="D29" s="339">
        <v>12975</v>
      </c>
      <c r="E29" s="339">
        <v>5221</v>
      </c>
      <c r="F29" s="494">
        <f t="shared" si="0"/>
        <v>1.2013345605154164</v>
      </c>
      <c r="G29" s="495">
        <f t="shared" si="1"/>
        <v>0.40238921001926781</v>
      </c>
      <c r="H29" s="342"/>
      <c r="I29" s="72"/>
      <c r="J29" s="354"/>
      <c r="K29" s="355"/>
      <c r="L29" s="126"/>
      <c r="S29" s="357"/>
      <c r="T29" s="357"/>
      <c r="U29" s="357"/>
    </row>
    <row r="30" spans="1:21" s="356" customFormat="1" ht="19.5" customHeight="1" x14ac:dyDescent="0.2">
      <c r="A30" s="71">
        <v>5533</v>
      </c>
      <c r="B30" s="297" t="s">
        <v>115</v>
      </c>
      <c r="C30" s="358">
        <v>10</v>
      </c>
      <c r="D30" s="339">
        <v>0</v>
      </c>
      <c r="E30" s="339">
        <v>0</v>
      </c>
      <c r="F30" s="494">
        <f t="shared" si="0"/>
        <v>0</v>
      </c>
      <c r="G30" s="495" t="str">
        <f t="shared" si="1"/>
        <v xml:space="preserve"> </v>
      </c>
      <c r="H30" s="342"/>
      <c r="I30" s="72"/>
      <c r="J30" s="354"/>
      <c r="K30" s="2"/>
      <c r="L30" s="126"/>
      <c r="S30" s="357"/>
      <c r="T30" s="357"/>
      <c r="U30" s="357"/>
    </row>
    <row r="31" spans="1:21" s="356" customFormat="1" ht="19.5" customHeight="1" x14ac:dyDescent="0.2">
      <c r="A31" s="71">
        <v>5535</v>
      </c>
      <c r="B31" s="297" t="s">
        <v>199</v>
      </c>
      <c r="C31" s="358">
        <v>9796</v>
      </c>
      <c r="D31" s="358">
        <v>19465</v>
      </c>
      <c r="E31" s="358">
        <v>9649</v>
      </c>
      <c r="F31" s="494">
        <f t="shared" si="0"/>
        <v>0.98499387505104119</v>
      </c>
      <c r="G31" s="495">
        <f t="shared" si="1"/>
        <v>0.49571024916516826</v>
      </c>
      <c r="H31" s="342"/>
      <c r="I31" s="72"/>
      <c r="J31" s="354"/>
      <c r="K31" s="2"/>
      <c r="L31" s="126"/>
      <c r="S31" s="357"/>
      <c r="T31" s="357"/>
      <c r="U31" s="357"/>
    </row>
    <row r="32" spans="1:21" ht="19.5" customHeight="1" x14ac:dyDescent="0.2">
      <c r="A32" s="71">
        <v>5536</v>
      </c>
      <c r="B32" s="297" t="s">
        <v>200</v>
      </c>
      <c r="C32" s="358">
        <v>169</v>
      </c>
      <c r="D32" s="358">
        <v>562</v>
      </c>
      <c r="E32" s="358">
        <v>56</v>
      </c>
      <c r="F32" s="494">
        <f t="shared" si="0"/>
        <v>0.33136094674556216</v>
      </c>
      <c r="G32" s="495">
        <f t="shared" si="1"/>
        <v>9.9644128113879002E-2</v>
      </c>
      <c r="H32" s="342"/>
      <c r="I32" s="72"/>
      <c r="J32" s="354"/>
      <c r="K32" s="2"/>
      <c r="L32" s="126"/>
      <c r="S32" s="342"/>
      <c r="T32" s="342"/>
      <c r="U32" s="342"/>
    </row>
    <row r="33" spans="1:21" ht="19.5" customHeight="1" x14ac:dyDescent="0.2">
      <c r="A33" s="71">
        <v>5537</v>
      </c>
      <c r="B33" s="297" t="s">
        <v>116</v>
      </c>
      <c r="C33" s="493">
        <v>683</v>
      </c>
      <c r="D33" s="358">
        <v>2100</v>
      </c>
      <c r="E33" s="358">
        <v>640</v>
      </c>
      <c r="F33" s="494">
        <f t="shared" si="0"/>
        <v>0.93704245973645683</v>
      </c>
      <c r="G33" s="495">
        <f t="shared" si="1"/>
        <v>0.30476190476190479</v>
      </c>
      <c r="H33" s="342"/>
      <c r="I33" s="72"/>
      <c r="J33" s="354"/>
      <c r="K33" s="2"/>
      <c r="L33" s="126"/>
      <c r="P33" s="359"/>
      <c r="S33" s="342"/>
      <c r="T33" s="342"/>
      <c r="U33" s="342"/>
    </row>
    <row r="34" spans="1:21" ht="19.5" customHeight="1" thickBot="1" x14ac:dyDescent="0.25">
      <c r="A34" s="71">
        <v>5538</v>
      </c>
      <c r="B34" s="302" t="s">
        <v>38</v>
      </c>
      <c r="C34" s="493">
        <v>1492</v>
      </c>
      <c r="D34" s="358">
        <v>4500</v>
      </c>
      <c r="E34" s="358">
        <v>956</v>
      </c>
      <c r="F34" s="496">
        <f t="shared" si="0"/>
        <v>0.64075067024128685</v>
      </c>
      <c r="G34" s="497">
        <f t="shared" si="1"/>
        <v>0.21244444444444444</v>
      </c>
      <c r="H34" s="342"/>
      <c r="I34" s="72"/>
      <c r="J34" s="354"/>
      <c r="K34" s="2"/>
      <c r="L34" s="126"/>
      <c r="S34" s="342"/>
      <c r="T34" s="342"/>
      <c r="U34" s="342"/>
    </row>
    <row r="35" spans="1:21" ht="31.5" customHeight="1" thickBot="1" x14ac:dyDescent="0.3">
      <c r="B35" s="306" t="s">
        <v>40</v>
      </c>
      <c r="C35" s="308">
        <v>46858</v>
      </c>
      <c r="D35" s="308">
        <v>100337</v>
      </c>
      <c r="E35" s="308">
        <f t="shared" ref="E35" si="2">SUM(E21:E34)</f>
        <v>46700</v>
      </c>
      <c r="F35" s="346">
        <f t="shared" si="0"/>
        <v>0.99662811046139399</v>
      </c>
      <c r="G35" s="347">
        <f t="shared" si="1"/>
        <v>0.46543149585895532</v>
      </c>
      <c r="H35" s="342"/>
      <c r="I35" s="72"/>
      <c r="J35" s="354"/>
      <c r="K35" s="2"/>
      <c r="L35" s="126"/>
      <c r="S35" s="342"/>
      <c r="T35" s="342"/>
      <c r="U35" s="342"/>
    </row>
    <row r="36" spans="1:21" ht="31.5" customHeight="1" thickBot="1" x14ac:dyDescent="0.3">
      <c r="A36" s="332"/>
      <c r="B36" s="360" t="s">
        <v>201</v>
      </c>
      <c r="C36" s="361">
        <v>101376</v>
      </c>
      <c r="D36" s="361">
        <v>209772</v>
      </c>
      <c r="E36" s="361">
        <f t="shared" ref="E36" si="3">E18+E35</f>
        <v>100865</v>
      </c>
      <c r="F36" s="346">
        <f t="shared" si="0"/>
        <v>0.99495935921717171</v>
      </c>
      <c r="G36" s="347">
        <f t="shared" si="1"/>
        <v>0.48083156951356709</v>
      </c>
      <c r="H36" s="342"/>
      <c r="I36" s="342"/>
      <c r="S36" s="342"/>
      <c r="T36" s="342"/>
      <c r="U36" s="342"/>
    </row>
    <row r="37" spans="1:21" x14ac:dyDescent="0.25">
      <c r="A37" s="54"/>
      <c r="B37" s="362"/>
      <c r="C37" s="363"/>
      <c r="D37" s="363"/>
      <c r="E37" s="352"/>
      <c r="F37" s="324"/>
      <c r="H37" s="342"/>
      <c r="I37" s="342"/>
    </row>
    <row r="38" spans="1:21" x14ac:dyDescent="0.25">
      <c r="B38" s="641" t="s">
        <v>312</v>
      </c>
      <c r="C38" s="176"/>
      <c r="D38" s="176"/>
    </row>
    <row r="39" spans="1:21" x14ac:dyDescent="0.25">
      <c r="B39" s="49"/>
      <c r="C39" s="176"/>
      <c r="D39" s="176"/>
      <c r="E39" s="365"/>
    </row>
    <row r="45" spans="1:21" x14ac:dyDescent="0.25">
      <c r="B45" s="329" t="s">
        <v>119</v>
      </c>
    </row>
  </sheetData>
  <mergeCells count="2">
    <mergeCell ref="B3:G3"/>
    <mergeCell ref="B4:G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>
    <oddHeader>&amp;L&amp;10VASIVÍZ ZRt.&amp;R&amp;10 2017. július 31.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4"/>
  <sheetViews>
    <sheetView zoomScale="90" zoomScaleNormal="90" workbookViewId="0">
      <selection activeCell="E21" sqref="E21"/>
    </sheetView>
  </sheetViews>
  <sheetFormatPr defaultColWidth="8" defaultRowHeight="12.75" x14ac:dyDescent="0.2"/>
  <cols>
    <col min="1" max="1" width="3" style="366" customWidth="1"/>
    <col min="2" max="2" width="55.5" style="366" bestFit="1" customWidth="1"/>
    <col min="3" max="3" width="10" style="392" customWidth="1"/>
    <col min="4" max="5" width="9.25" style="392" customWidth="1"/>
    <col min="6" max="6" width="15.25" style="392" bestFit="1" customWidth="1"/>
    <col min="7" max="7" width="16.625" style="366" customWidth="1"/>
    <col min="8" max="8" width="8.125" style="366" bestFit="1" customWidth="1"/>
    <col min="9" max="16384" width="8" style="366"/>
  </cols>
  <sheetData>
    <row r="3" spans="1:10" ht="18.75" x14ac:dyDescent="0.2">
      <c r="A3" s="715" t="s">
        <v>273</v>
      </c>
      <c r="B3" s="715"/>
      <c r="C3" s="715"/>
      <c r="D3" s="715"/>
      <c r="E3" s="715"/>
      <c r="F3" s="715"/>
      <c r="G3" s="715"/>
    </row>
    <row r="4" spans="1:10" ht="18.75" x14ac:dyDescent="0.2">
      <c r="A4" s="715" t="s">
        <v>317</v>
      </c>
      <c r="B4" s="715"/>
      <c r="C4" s="715"/>
      <c r="D4" s="715"/>
      <c r="E4" s="715"/>
      <c r="F4" s="715"/>
      <c r="G4" s="715"/>
    </row>
    <row r="5" spans="1:10" ht="19.5" thickBot="1" x14ac:dyDescent="0.3">
      <c r="A5" s="367"/>
      <c r="B5" s="367"/>
      <c r="C5" s="368"/>
      <c r="D5" s="368"/>
      <c r="E5" s="368"/>
      <c r="F5" s="368"/>
      <c r="G5" s="369" t="s">
        <v>47</v>
      </c>
    </row>
    <row r="6" spans="1:10" ht="34.5" customHeight="1" x14ac:dyDescent="0.2">
      <c r="A6" s="716" t="s">
        <v>202</v>
      </c>
      <c r="B6" s="717"/>
      <c r="C6" s="720" t="s">
        <v>314</v>
      </c>
      <c r="D6" s="666" t="s">
        <v>319</v>
      </c>
      <c r="E6" s="668"/>
      <c r="F6" s="720" t="s">
        <v>275</v>
      </c>
      <c r="G6" s="722" t="s">
        <v>276</v>
      </c>
    </row>
    <row r="7" spans="1:10" ht="45" customHeight="1" thickBot="1" x14ac:dyDescent="0.25">
      <c r="A7" s="718"/>
      <c r="B7" s="719"/>
      <c r="C7" s="721"/>
      <c r="D7" s="470" t="s">
        <v>277</v>
      </c>
      <c r="E7" s="470" t="s">
        <v>278</v>
      </c>
      <c r="F7" s="721"/>
      <c r="G7" s="723"/>
      <c r="H7" s="370"/>
      <c r="I7" s="370"/>
    </row>
    <row r="8" spans="1:10" s="374" customFormat="1" ht="16.5" x14ac:dyDescent="0.25">
      <c r="A8" s="499" t="s">
        <v>67</v>
      </c>
      <c r="B8" s="500" t="s">
        <v>203</v>
      </c>
      <c r="C8" s="501">
        <v>521045</v>
      </c>
      <c r="D8" s="501">
        <f>SUM(D9:D15)</f>
        <v>354621</v>
      </c>
      <c r="E8" s="501">
        <f>SUM(E9:E15)</f>
        <v>150740</v>
      </c>
      <c r="F8" s="371">
        <f>IFERROR(D8/C8," ")</f>
        <v>0.68059572589699546</v>
      </c>
      <c r="G8" s="562">
        <f>IFERROR(E8/C8," ")</f>
        <v>0.28930322716847873</v>
      </c>
      <c r="H8" s="372"/>
      <c r="I8" s="370"/>
      <c r="J8" s="373"/>
    </row>
    <row r="9" spans="1:10" s="380" customFormat="1" ht="16.5" x14ac:dyDescent="0.25">
      <c r="A9" s="375"/>
      <c r="B9" s="376" t="s">
        <v>204</v>
      </c>
      <c r="C9" s="377">
        <v>11026</v>
      </c>
      <c r="D9" s="377">
        <v>16581</v>
      </c>
      <c r="E9" s="377">
        <v>10628</v>
      </c>
      <c r="F9" s="190">
        <f>IFERROR(D9/C9," ")</f>
        <v>1.5038091783058225</v>
      </c>
      <c r="G9" s="378">
        <f>IFERROR(E9/C9," ")</f>
        <v>0.96390350081625253</v>
      </c>
      <c r="H9" s="379"/>
      <c r="I9" s="372"/>
      <c r="J9" s="373"/>
    </row>
    <row r="10" spans="1:10" s="506" customFormat="1" ht="16.5" x14ac:dyDescent="0.25">
      <c r="A10" s="502"/>
      <c r="B10" s="503" t="s">
        <v>205</v>
      </c>
      <c r="C10" s="377">
        <v>197650</v>
      </c>
      <c r="D10" s="377">
        <v>133390</v>
      </c>
      <c r="E10" s="377">
        <v>92805</v>
      </c>
      <c r="F10" s="190">
        <f t="shared" ref="F10:F17" si="0">IFERROR(D10/C10," ")</f>
        <v>0.6748798380976474</v>
      </c>
      <c r="G10" s="378">
        <f t="shared" ref="G10:G17" si="1">IFERROR(E10/C10," ")</f>
        <v>0.46954211990892991</v>
      </c>
      <c r="H10" s="504"/>
      <c r="I10" s="504"/>
      <c r="J10" s="505"/>
    </row>
    <row r="11" spans="1:10" s="380" customFormat="1" ht="16.5" x14ac:dyDescent="0.25">
      <c r="A11" s="375"/>
      <c r="B11" s="376" t="s">
        <v>206</v>
      </c>
      <c r="C11" s="377">
        <v>30000</v>
      </c>
      <c r="D11" s="377">
        <v>13652</v>
      </c>
      <c r="E11" s="377">
        <v>13652</v>
      </c>
      <c r="F11" s="190">
        <f t="shared" si="0"/>
        <v>0.45506666666666667</v>
      </c>
      <c r="G11" s="378">
        <f t="shared" si="1"/>
        <v>0.45506666666666667</v>
      </c>
      <c r="H11" s="379"/>
      <c r="I11" s="379"/>
      <c r="J11" s="373"/>
    </row>
    <row r="12" spans="1:10" s="380" customFormat="1" ht="16.5" x14ac:dyDescent="0.25">
      <c r="A12" s="375"/>
      <c r="B12" s="376" t="s">
        <v>207</v>
      </c>
      <c r="C12" s="377">
        <v>164500</v>
      </c>
      <c r="D12" s="377">
        <v>161948</v>
      </c>
      <c r="E12" s="377">
        <v>7231</v>
      </c>
      <c r="F12" s="190">
        <f t="shared" si="0"/>
        <v>0.98448632218844989</v>
      </c>
      <c r="G12" s="378">
        <f t="shared" si="1"/>
        <v>4.3957446808510638E-2</v>
      </c>
      <c r="H12" s="379"/>
      <c r="I12" s="379"/>
      <c r="J12" s="373"/>
    </row>
    <row r="13" spans="1:10" s="506" customFormat="1" ht="16.5" x14ac:dyDescent="0.25">
      <c r="A13" s="502"/>
      <c r="B13" s="503" t="s">
        <v>208</v>
      </c>
      <c r="C13" s="377">
        <v>40327</v>
      </c>
      <c r="D13" s="377">
        <v>27621</v>
      </c>
      <c r="E13" s="377">
        <v>25374</v>
      </c>
      <c r="F13" s="190">
        <f t="shared" si="0"/>
        <v>0.68492573213975749</v>
      </c>
      <c r="G13" s="378">
        <f t="shared" si="1"/>
        <v>0.62920623899620598</v>
      </c>
      <c r="H13" s="504"/>
      <c r="I13" s="504"/>
      <c r="J13" s="505"/>
    </row>
    <row r="14" spans="1:10" s="506" customFormat="1" ht="16.5" x14ac:dyDescent="0.25">
      <c r="A14" s="502"/>
      <c r="B14" s="503" t="s">
        <v>209</v>
      </c>
      <c r="C14" s="377">
        <v>5542</v>
      </c>
      <c r="D14" s="377">
        <v>1429</v>
      </c>
      <c r="E14" s="377">
        <v>1050</v>
      </c>
      <c r="F14" s="190">
        <f t="shared" si="0"/>
        <v>0.25784915193071095</v>
      </c>
      <c r="G14" s="378">
        <f t="shared" si="1"/>
        <v>0.18946228798267772</v>
      </c>
      <c r="H14" s="504"/>
      <c r="I14" s="504"/>
      <c r="J14" s="505"/>
    </row>
    <row r="15" spans="1:10" s="506" customFormat="1" ht="16.5" x14ac:dyDescent="0.25">
      <c r="A15" s="502"/>
      <c r="B15" s="503" t="s">
        <v>210</v>
      </c>
      <c r="C15" s="377">
        <v>72000</v>
      </c>
      <c r="D15" s="377">
        <v>0</v>
      </c>
      <c r="E15" s="377">
        <v>0</v>
      </c>
      <c r="F15" s="190">
        <f t="shared" si="0"/>
        <v>0</v>
      </c>
      <c r="G15" s="378">
        <f t="shared" si="1"/>
        <v>0</v>
      </c>
      <c r="H15" s="504"/>
      <c r="I15" s="504"/>
      <c r="J15" s="505"/>
    </row>
    <row r="16" spans="1:10" s="380" customFormat="1" ht="16.5" x14ac:dyDescent="0.25">
      <c r="A16" s="381"/>
      <c r="B16" s="382"/>
      <c r="C16" s="507"/>
      <c r="D16" s="507"/>
      <c r="E16" s="507"/>
      <c r="F16" s="568"/>
      <c r="G16" s="378"/>
      <c r="H16" s="379"/>
      <c r="I16" s="379"/>
      <c r="J16" s="373"/>
    </row>
    <row r="17" spans="1:10" s="506" customFormat="1" ht="33" x14ac:dyDescent="0.25">
      <c r="A17" s="561" t="s">
        <v>68</v>
      </c>
      <c r="B17" s="509" t="s">
        <v>211</v>
      </c>
      <c r="C17" s="384">
        <v>0</v>
      </c>
      <c r="D17" s="384">
        <v>1351</v>
      </c>
      <c r="E17" s="384">
        <v>1351</v>
      </c>
      <c r="F17" s="564" t="str">
        <f t="shared" si="0"/>
        <v xml:space="preserve"> </v>
      </c>
      <c r="G17" s="563" t="str">
        <f t="shared" si="1"/>
        <v xml:space="preserve"> </v>
      </c>
      <c r="H17" s="504"/>
      <c r="I17" s="504"/>
      <c r="J17" s="505"/>
    </row>
    <row r="18" spans="1:10" s="512" customFormat="1" ht="16.5" x14ac:dyDescent="0.25">
      <c r="A18" s="508" t="s">
        <v>69</v>
      </c>
      <c r="B18" s="510" t="s">
        <v>212</v>
      </c>
      <c r="C18" s="385">
        <v>22269</v>
      </c>
      <c r="D18" s="385">
        <v>22269</v>
      </c>
      <c r="E18" s="385">
        <v>0</v>
      </c>
      <c r="F18" s="564">
        <f t="shared" ref="F18:F23" si="2">IFERROR(D18/C18," ")</f>
        <v>1</v>
      </c>
      <c r="G18" s="563">
        <f t="shared" ref="G18:G23" si="3">IFERROR(E18/C18," ")</f>
        <v>0</v>
      </c>
      <c r="H18" s="511"/>
      <c r="I18" s="504"/>
      <c r="J18" s="505"/>
    </row>
    <row r="19" spans="1:10" s="506" customFormat="1" ht="16.5" x14ac:dyDescent="0.25">
      <c r="A19" s="508" t="s">
        <v>70</v>
      </c>
      <c r="B19" s="513" t="s">
        <v>213</v>
      </c>
      <c r="C19" s="384">
        <v>0</v>
      </c>
      <c r="D19" s="384">
        <v>0</v>
      </c>
      <c r="E19" s="384">
        <v>0</v>
      </c>
      <c r="F19" s="564" t="str">
        <f t="shared" si="2"/>
        <v xml:space="preserve"> </v>
      </c>
      <c r="G19" s="563" t="str">
        <f t="shared" si="3"/>
        <v xml:space="preserve"> </v>
      </c>
      <c r="H19" s="504"/>
      <c r="I19" s="504"/>
      <c r="J19" s="505"/>
    </row>
    <row r="20" spans="1:10" s="506" customFormat="1" ht="16.5" x14ac:dyDescent="0.25">
      <c r="A20" s="508" t="s">
        <v>71</v>
      </c>
      <c r="B20" s="513" t="s">
        <v>214</v>
      </c>
      <c r="C20" s="384">
        <v>0</v>
      </c>
      <c r="D20" s="384">
        <v>0</v>
      </c>
      <c r="E20" s="384">
        <v>0</v>
      </c>
      <c r="F20" s="564" t="str">
        <f t="shared" si="2"/>
        <v xml:space="preserve"> </v>
      </c>
      <c r="G20" s="563" t="str">
        <f t="shared" si="3"/>
        <v xml:space="preserve"> </v>
      </c>
      <c r="H20" s="504"/>
      <c r="I20" s="504"/>
      <c r="J20" s="505"/>
    </row>
    <row r="21" spans="1:10" s="506" customFormat="1" ht="16.5" x14ac:dyDescent="0.25">
      <c r="A21" s="508" t="s">
        <v>72</v>
      </c>
      <c r="B21" s="513" t="s">
        <v>327</v>
      </c>
      <c r="C21" s="498">
        <v>30000</v>
      </c>
      <c r="D21" s="384">
        <v>33000</v>
      </c>
      <c r="E21" s="384">
        <v>0</v>
      </c>
      <c r="F21" s="564">
        <f t="shared" si="2"/>
        <v>1.1000000000000001</v>
      </c>
      <c r="G21" s="563">
        <f t="shared" si="3"/>
        <v>0</v>
      </c>
      <c r="H21" s="504"/>
      <c r="I21" s="504"/>
      <c r="J21" s="505"/>
    </row>
    <row r="22" spans="1:10" s="506" customFormat="1" ht="16.5" x14ac:dyDescent="0.25">
      <c r="A22" s="514" t="s">
        <v>73</v>
      </c>
      <c r="B22" s="515" t="s">
        <v>215</v>
      </c>
      <c r="C22" s="386">
        <v>9000</v>
      </c>
      <c r="D22" s="384">
        <v>1552</v>
      </c>
      <c r="E22" s="384">
        <v>303</v>
      </c>
      <c r="F22" s="564">
        <f t="shared" si="2"/>
        <v>0.17244444444444446</v>
      </c>
      <c r="G22" s="563">
        <f t="shared" si="3"/>
        <v>3.3666666666666664E-2</v>
      </c>
      <c r="H22" s="504"/>
      <c r="I22" s="504"/>
      <c r="J22" s="505"/>
    </row>
    <row r="23" spans="1:10" s="380" customFormat="1" ht="17.25" thickBot="1" x14ac:dyDescent="0.3">
      <c r="A23" s="557"/>
      <c r="B23" s="558"/>
      <c r="C23" s="559"/>
      <c r="D23" s="559"/>
      <c r="E23" s="559"/>
      <c r="F23" s="567" t="str">
        <f t="shared" si="2"/>
        <v xml:space="preserve"> </v>
      </c>
      <c r="G23" s="201" t="str">
        <f t="shared" si="3"/>
        <v xml:space="preserve"> </v>
      </c>
      <c r="H23" s="379"/>
      <c r="I23" s="379"/>
      <c r="J23" s="373"/>
    </row>
    <row r="24" spans="1:10" s="391" customFormat="1" ht="19.5" thickBot="1" x14ac:dyDescent="0.35">
      <c r="A24" s="387"/>
      <c r="B24" s="388" t="s">
        <v>216</v>
      </c>
      <c r="C24" s="389">
        <f>SUM(C8,C17:C22)</f>
        <v>582314</v>
      </c>
      <c r="D24" s="389">
        <f>SUM(D8,D17:D22)</f>
        <v>412793</v>
      </c>
      <c r="E24" s="389">
        <f>SUM(E8,E17:E22)</f>
        <v>152394</v>
      </c>
      <c r="F24" s="566">
        <f t="shared" ref="F24" si="4">IFERROR(D24/C24," ")</f>
        <v>0.70888386677977866</v>
      </c>
      <c r="G24" s="565">
        <f t="shared" ref="G24" si="5">IFERROR(E24/C24," ")</f>
        <v>0.26170416648062728</v>
      </c>
      <c r="H24" s="390"/>
      <c r="I24" s="379"/>
      <c r="J24" s="373"/>
    </row>
    <row r="25" spans="1:10" s="391" customFormat="1" ht="18.75" x14ac:dyDescent="0.3">
      <c r="A25" s="390"/>
      <c r="B25" s="517"/>
      <c r="C25" s="518"/>
      <c r="D25" s="518"/>
      <c r="E25" s="518"/>
      <c r="F25" s="518"/>
      <c r="G25" s="519"/>
      <c r="H25" s="390"/>
      <c r="I25" s="379"/>
      <c r="J25" s="373"/>
    </row>
    <row r="26" spans="1:10" ht="31.5" customHeight="1" x14ac:dyDescent="0.2">
      <c r="A26" s="714" t="s">
        <v>303</v>
      </c>
      <c r="B26" s="714"/>
      <c r="C26" s="714"/>
      <c r="D26" s="714"/>
      <c r="E26" s="714"/>
      <c r="F26" s="714"/>
      <c r="G26" s="714"/>
      <c r="I26" s="370"/>
    </row>
    <row r="27" spans="1:10" ht="15.75" x14ac:dyDescent="0.25">
      <c r="B27" s="49"/>
    </row>
    <row r="34" spans="1:10" s="392" customFormat="1" x14ac:dyDescent="0.2">
      <c r="A34" s="366"/>
      <c r="B34" s="366" t="s">
        <v>119</v>
      </c>
      <c r="G34" s="366"/>
      <c r="H34" s="366"/>
      <c r="I34" s="366"/>
      <c r="J34" s="366"/>
    </row>
  </sheetData>
  <mergeCells count="8">
    <mergeCell ref="A26:G26"/>
    <mergeCell ref="A3:G3"/>
    <mergeCell ref="A4:G4"/>
    <mergeCell ref="A6:B7"/>
    <mergeCell ref="C6:C7"/>
    <mergeCell ref="D6:E6"/>
    <mergeCell ref="F6:F7"/>
    <mergeCell ref="G6:G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>
    <oddHeader>&amp;L&amp;10VASIVÍZ ZRt.&amp;R&amp;10 2017. július 31.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85"/>
  <sheetViews>
    <sheetView topLeftCell="A67" zoomScaleNormal="100" workbookViewId="0">
      <selection activeCell="E21" sqref="E21"/>
    </sheetView>
  </sheetViews>
  <sheetFormatPr defaultColWidth="8" defaultRowHeight="15.75" x14ac:dyDescent="0.25"/>
  <cols>
    <col min="1" max="1" width="58.25" style="393" bestFit="1" customWidth="1"/>
    <col min="2" max="2" width="11.5" style="393" customWidth="1"/>
    <col min="3" max="4" width="11.5" style="422" customWidth="1"/>
    <col min="5" max="6" width="11.5" style="393" customWidth="1"/>
    <col min="7" max="7" width="7.375" customWidth="1"/>
    <col min="8" max="8" width="8.625" style="393" bestFit="1" customWidth="1"/>
    <col min="9" max="9" width="14.125" style="393" bestFit="1" customWidth="1"/>
    <col min="10" max="16384" width="8" style="393"/>
  </cols>
  <sheetData>
    <row r="3" spans="1:9" ht="18.75" x14ac:dyDescent="0.25">
      <c r="A3" s="715" t="s">
        <v>274</v>
      </c>
      <c r="B3" s="715"/>
      <c r="C3" s="715"/>
      <c r="D3" s="715"/>
      <c r="E3" s="715"/>
      <c r="F3" s="715"/>
    </row>
    <row r="4" spans="1:9" ht="18.75" x14ac:dyDescent="0.25">
      <c r="A4" s="715" t="s">
        <v>317</v>
      </c>
      <c r="B4" s="715"/>
      <c r="C4" s="715"/>
      <c r="D4" s="715"/>
      <c r="E4" s="715"/>
      <c r="F4" s="715"/>
    </row>
    <row r="5" spans="1:9" ht="15.75" customHeight="1" thickBot="1" x14ac:dyDescent="0.3">
      <c r="A5" s="468"/>
      <c r="B5" s="468"/>
      <c r="C5" s="394"/>
      <c r="D5" s="394"/>
      <c r="F5" s="395" t="s">
        <v>47</v>
      </c>
    </row>
    <row r="6" spans="1:9" ht="32.25" customHeight="1" x14ac:dyDescent="0.25">
      <c r="A6" s="725" t="s">
        <v>202</v>
      </c>
      <c r="B6" s="664" t="s">
        <v>315</v>
      </c>
      <c r="C6" s="666" t="s">
        <v>319</v>
      </c>
      <c r="D6" s="668"/>
      <c r="E6" s="720" t="s">
        <v>275</v>
      </c>
      <c r="F6" s="722" t="s">
        <v>279</v>
      </c>
      <c r="I6" s="520"/>
    </row>
    <row r="7" spans="1:9" ht="32.25" thickBot="1" x14ac:dyDescent="0.3">
      <c r="A7" s="726"/>
      <c r="B7" s="665"/>
      <c r="C7" s="469" t="s">
        <v>277</v>
      </c>
      <c r="D7" s="469" t="s">
        <v>280</v>
      </c>
      <c r="E7" s="727"/>
      <c r="F7" s="728"/>
      <c r="I7" s="521"/>
    </row>
    <row r="8" spans="1:9" s="397" customFormat="1" ht="18.75" customHeight="1" x14ac:dyDescent="0.3">
      <c r="A8" s="522" t="s">
        <v>217</v>
      </c>
      <c r="B8" s="396"/>
      <c r="C8" s="396"/>
      <c r="D8" s="396"/>
      <c r="E8" s="523"/>
      <c r="F8" s="524"/>
    </row>
    <row r="9" spans="1:9" s="400" customFormat="1" ht="16.5" x14ac:dyDescent="0.25">
      <c r="A9" s="398" t="s">
        <v>218</v>
      </c>
      <c r="B9" s="399"/>
      <c r="C9" s="399"/>
      <c r="D9" s="399"/>
      <c r="E9" s="525"/>
      <c r="F9" s="526"/>
    </row>
    <row r="10" spans="1:9" x14ac:dyDescent="0.25">
      <c r="A10" s="401" t="s">
        <v>219</v>
      </c>
      <c r="B10" s="402"/>
      <c r="C10" s="385"/>
      <c r="D10" s="385"/>
      <c r="E10" s="527"/>
      <c r="F10" s="528"/>
    </row>
    <row r="11" spans="1:9" x14ac:dyDescent="0.25">
      <c r="A11" s="403" t="s">
        <v>220</v>
      </c>
      <c r="B11" s="404">
        <v>96800</v>
      </c>
      <c r="C11" s="404">
        <v>91698</v>
      </c>
      <c r="D11" s="404">
        <v>14798</v>
      </c>
      <c r="E11" s="405">
        <f t="shared" ref="E11:E76" si="0">IFERROR(C11/B11," ")</f>
        <v>0.94729338842975208</v>
      </c>
      <c r="F11" s="529">
        <f>IFERROR(D11/B11," ")</f>
        <v>0.15287190082644628</v>
      </c>
      <c r="I11" s="406"/>
    </row>
    <row r="12" spans="1:9" x14ac:dyDescent="0.25">
      <c r="A12" s="403" t="s">
        <v>221</v>
      </c>
      <c r="B12" s="404">
        <v>2300</v>
      </c>
      <c r="C12" s="408">
        <v>0</v>
      </c>
      <c r="D12" s="408">
        <v>0</v>
      </c>
      <c r="E12" s="405">
        <f t="shared" si="0"/>
        <v>0</v>
      </c>
      <c r="F12" s="529">
        <f t="shared" ref="F12:F76" si="1">IFERROR(D12/B12," ")</f>
        <v>0</v>
      </c>
      <c r="I12" s="406"/>
    </row>
    <row r="13" spans="1:9" x14ac:dyDescent="0.25">
      <c r="A13" s="403" t="s">
        <v>222</v>
      </c>
      <c r="B13" s="407">
        <v>4700</v>
      </c>
      <c r="C13" s="408">
        <v>5706</v>
      </c>
      <c r="D13" s="408">
        <v>706</v>
      </c>
      <c r="E13" s="200">
        <f>IFERROR(C13/B13," ")</f>
        <v>1.2140425531914893</v>
      </c>
      <c r="F13" s="279">
        <f>IFERROR(D13/B13," ")</f>
        <v>0.15021276595744681</v>
      </c>
      <c r="I13" s="406"/>
    </row>
    <row r="14" spans="1:9" x14ac:dyDescent="0.25">
      <c r="A14" s="403" t="s">
        <v>223</v>
      </c>
      <c r="B14" s="407">
        <v>2000</v>
      </c>
      <c r="C14" s="408">
        <v>2000</v>
      </c>
      <c r="D14" s="408">
        <v>0</v>
      </c>
      <c r="E14" s="200">
        <f t="shared" si="0"/>
        <v>1</v>
      </c>
      <c r="F14" s="279">
        <f t="shared" si="1"/>
        <v>0</v>
      </c>
      <c r="I14" s="406"/>
    </row>
    <row r="15" spans="1:9" x14ac:dyDescent="0.25">
      <c r="A15" s="403" t="s">
        <v>286</v>
      </c>
      <c r="B15" s="407">
        <v>3000</v>
      </c>
      <c r="C15" s="408">
        <v>3000</v>
      </c>
      <c r="D15" s="408"/>
      <c r="E15" s="200">
        <f t="shared" si="0"/>
        <v>1</v>
      </c>
      <c r="F15" s="279">
        <f t="shared" si="1"/>
        <v>0</v>
      </c>
      <c r="I15" s="406"/>
    </row>
    <row r="16" spans="1:9" x14ac:dyDescent="0.25">
      <c r="A16" s="409" t="s">
        <v>224</v>
      </c>
      <c r="B16" s="402">
        <f>SUM(B11:B15)</f>
        <v>108800</v>
      </c>
      <c r="C16" s="402">
        <f>SUM(C11:C15)</f>
        <v>102404</v>
      </c>
      <c r="D16" s="402">
        <f>SUM(D11:D15)</f>
        <v>15504</v>
      </c>
      <c r="E16" s="530">
        <f t="shared" si="0"/>
        <v>0.9412132352941176</v>
      </c>
      <c r="F16" s="531">
        <f t="shared" si="1"/>
        <v>0.14249999999999999</v>
      </c>
      <c r="I16" s="406"/>
    </row>
    <row r="17" spans="1:9" ht="18.75" customHeight="1" x14ac:dyDescent="0.25">
      <c r="A17" s="409" t="s">
        <v>225</v>
      </c>
      <c r="B17" s="402"/>
      <c r="C17" s="385"/>
      <c r="D17" s="385"/>
      <c r="E17" s="530" t="str">
        <f t="shared" si="0"/>
        <v xml:space="preserve"> </v>
      </c>
      <c r="F17" s="531" t="str">
        <f t="shared" si="1"/>
        <v xml:space="preserve"> </v>
      </c>
      <c r="I17" s="406"/>
    </row>
    <row r="18" spans="1:9" x14ac:dyDescent="0.25">
      <c r="A18" s="403" t="s">
        <v>226</v>
      </c>
      <c r="B18" s="407">
        <v>15000</v>
      </c>
      <c r="C18" s="408">
        <v>15294</v>
      </c>
      <c r="D18" s="408">
        <v>0</v>
      </c>
      <c r="E18" s="200">
        <f t="shared" si="0"/>
        <v>1.0196000000000001</v>
      </c>
      <c r="F18" s="279">
        <f t="shared" si="1"/>
        <v>0</v>
      </c>
      <c r="I18" s="406"/>
    </row>
    <row r="19" spans="1:9" x14ac:dyDescent="0.25">
      <c r="A19" s="403" t="s">
        <v>287</v>
      </c>
      <c r="B19" s="407">
        <v>9000</v>
      </c>
      <c r="C19" s="408">
        <v>8000</v>
      </c>
      <c r="D19" s="408">
        <v>250</v>
      </c>
      <c r="E19" s="200">
        <f>IFERROR(C19/B19," ")</f>
        <v>0.88888888888888884</v>
      </c>
      <c r="F19" s="279">
        <f>IFERROR(D19/B19," ")</f>
        <v>2.7777777777777776E-2</v>
      </c>
      <c r="I19" s="406"/>
    </row>
    <row r="20" spans="1:9" x14ac:dyDescent="0.25">
      <c r="A20" s="403" t="s">
        <v>281</v>
      </c>
      <c r="B20" s="408">
        <v>3000</v>
      </c>
      <c r="C20" s="408">
        <v>3000</v>
      </c>
      <c r="D20" s="408">
        <v>0</v>
      </c>
      <c r="E20" s="190">
        <f>IFERROR(C20/B20," ")</f>
        <v>1</v>
      </c>
      <c r="F20" s="192">
        <f>IFERROR(D20/B20," ")</f>
        <v>0</v>
      </c>
      <c r="G20" s="532"/>
      <c r="I20" s="406"/>
    </row>
    <row r="21" spans="1:9" x14ac:dyDescent="0.25">
      <c r="A21" s="403" t="s">
        <v>227</v>
      </c>
      <c r="B21" s="407">
        <v>6200</v>
      </c>
      <c r="C21" s="408">
        <v>11700</v>
      </c>
      <c r="D21" s="408">
        <v>0</v>
      </c>
      <c r="E21" s="200">
        <f t="shared" si="0"/>
        <v>1.8870967741935485</v>
      </c>
      <c r="F21" s="279">
        <f t="shared" si="1"/>
        <v>0</v>
      </c>
      <c r="I21" s="406"/>
    </row>
    <row r="22" spans="1:9" x14ac:dyDescent="0.25">
      <c r="A22" s="403" t="s">
        <v>288</v>
      </c>
      <c r="B22" s="407">
        <v>5700</v>
      </c>
      <c r="C22" s="408">
        <v>0</v>
      </c>
      <c r="D22" s="408">
        <v>0</v>
      </c>
      <c r="E22" s="200">
        <f t="shared" si="0"/>
        <v>0</v>
      </c>
      <c r="F22" s="279">
        <f t="shared" si="1"/>
        <v>0</v>
      </c>
      <c r="I22" s="406"/>
    </row>
    <row r="23" spans="1:9" x14ac:dyDescent="0.25">
      <c r="A23" s="401" t="s">
        <v>155</v>
      </c>
      <c r="B23" s="402">
        <f>SUM(B18:B22)</f>
        <v>38900</v>
      </c>
      <c r="C23" s="402">
        <f>SUM(C18:C22)</f>
        <v>37994</v>
      </c>
      <c r="D23" s="402">
        <f>SUM(D18:D22)</f>
        <v>250</v>
      </c>
      <c r="E23" s="530">
        <f t="shared" si="0"/>
        <v>0.97670951156812336</v>
      </c>
      <c r="F23" s="531">
        <f t="shared" si="1"/>
        <v>6.4267352185089976E-3</v>
      </c>
      <c r="I23" s="406"/>
    </row>
    <row r="24" spans="1:9" x14ac:dyDescent="0.25">
      <c r="A24" s="401" t="s">
        <v>228</v>
      </c>
      <c r="B24" s="402"/>
      <c r="C24" s="385"/>
      <c r="D24" s="385"/>
      <c r="E24" s="530" t="str">
        <f t="shared" si="0"/>
        <v xml:space="preserve"> </v>
      </c>
      <c r="F24" s="531" t="str">
        <f t="shared" si="1"/>
        <v xml:space="preserve"> </v>
      </c>
      <c r="I24" s="406"/>
    </row>
    <row r="25" spans="1:9" s="422" customFormat="1" x14ac:dyDescent="0.25">
      <c r="A25" s="403" t="s">
        <v>229</v>
      </c>
      <c r="B25" s="408">
        <v>12500</v>
      </c>
      <c r="C25" s="404">
        <v>10030</v>
      </c>
      <c r="D25" s="404">
        <v>400</v>
      </c>
      <c r="E25" s="190">
        <f t="shared" si="0"/>
        <v>0.8024</v>
      </c>
      <c r="F25" s="192">
        <f t="shared" si="1"/>
        <v>3.2000000000000001E-2</v>
      </c>
      <c r="G25" s="6"/>
      <c r="I25" s="533"/>
    </row>
    <row r="26" spans="1:9" s="422" customFormat="1" x14ac:dyDescent="0.25">
      <c r="A26" s="403" t="s">
        <v>230</v>
      </c>
      <c r="B26" s="408">
        <v>3100</v>
      </c>
      <c r="C26" s="404">
        <v>3100</v>
      </c>
      <c r="D26" s="404">
        <v>0</v>
      </c>
      <c r="E26" s="190">
        <f t="shared" si="0"/>
        <v>1</v>
      </c>
      <c r="F26" s="192">
        <f t="shared" si="1"/>
        <v>0</v>
      </c>
      <c r="G26" s="6"/>
      <c r="I26" s="533"/>
    </row>
    <row r="27" spans="1:9" s="422" customFormat="1" x14ac:dyDescent="0.25">
      <c r="A27" s="403" t="s">
        <v>289</v>
      </c>
      <c r="B27" s="408">
        <v>8010</v>
      </c>
      <c r="C27" s="404">
        <v>11010</v>
      </c>
      <c r="D27" s="404">
        <v>0</v>
      </c>
      <c r="E27" s="190">
        <f t="shared" si="0"/>
        <v>1.3745318352059925</v>
      </c>
      <c r="F27" s="192">
        <f t="shared" si="1"/>
        <v>0</v>
      </c>
      <c r="G27" s="6"/>
      <c r="I27" s="533"/>
    </row>
    <row r="28" spans="1:9" s="422" customFormat="1" x14ac:dyDescent="0.25">
      <c r="A28" s="403" t="s">
        <v>231</v>
      </c>
      <c r="B28" s="404">
        <v>4500</v>
      </c>
      <c r="C28" s="404">
        <v>7200</v>
      </c>
      <c r="D28" s="404">
        <v>0</v>
      </c>
      <c r="E28" s="405">
        <f>IFERROR(C28/B28," ")</f>
        <v>1.6</v>
      </c>
      <c r="F28" s="529">
        <f>IFERROR(D28/B28," ")</f>
        <v>0</v>
      </c>
      <c r="G28" s="6"/>
      <c r="I28" s="533"/>
    </row>
    <row r="29" spans="1:9" s="422" customFormat="1" x14ac:dyDescent="0.25">
      <c r="A29" s="403" t="s">
        <v>290</v>
      </c>
      <c r="B29" s="404">
        <v>2500</v>
      </c>
      <c r="C29" s="404">
        <v>2500</v>
      </c>
      <c r="D29" s="404">
        <v>0</v>
      </c>
      <c r="E29" s="405">
        <f>IFERROR(C29/B29," ")</f>
        <v>1</v>
      </c>
      <c r="F29" s="529">
        <f>IFERROR(D29/B29," ")</f>
        <v>0</v>
      </c>
      <c r="G29" s="6"/>
      <c r="I29" s="533"/>
    </row>
    <row r="30" spans="1:9" s="422" customFormat="1" x14ac:dyDescent="0.25">
      <c r="A30" s="403" t="s">
        <v>234</v>
      </c>
      <c r="B30" s="404">
        <v>2500</v>
      </c>
      <c r="C30" s="404">
        <v>2500</v>
      </c>
      <c r="D30" s="404">
        <v>0</v>
      </c>
      <c r="E30" s="405">
        <f>IFERROR(C30/B30," ")</f>
        <v>1</v>
      </c>
      <c r="F30" s="529">
        <f>IFERROR(D30/B30," ")</f>
        <v>0</v>
      </c>
      <c r="G30" s="6"/>
      <c r="I30" s="533"/>
    </row>
    <row r="31" spans="1:9" s="422" customFormat="1" x14ac:dyDescent="0.25">
      <c r="A31" s="403" t="s">
        <v>232</v>
      </c>
      <c r="B31" s="404">
        <v>3000</v>
      </c>
      <c r="C31" s="404">
        <v>3500</v>
      </c>
      <c r="D31" s="404">
        <v>0</v>
      </c>
      <c r="E31" s="405">
        <f>IFERROR(C31/B31," ")</f>
        <v>1.1666666666666667</v>
      </c>
      <c r="F31" s="529">
        <f>IFERROR(D31/B31," ")</f>
        <v>0</v>
      </c>
      <c r="G31" s="6"/>
      <c r="I31" s="533"/>
    </row>
    <row r="32" spans="1:9" s="422" customFormat="1" x14ac:dyDescent="0.25">
      <c r="A32" s="403" t="s">
        <v>233</v>
      </c>
      <c r="B32" s="404">
        <v>2000</v>
      </c>
      <c r="C32" s="404">
        <v>404</v>
      </c>
      <c r="D32" s="404">
        <v>0</v>
      </c>
      <c r="E32" s="405">
        <f t="shared" si="0"/>
        <v>0.20200000000000001</v>
      </c>
      <c r="F32" s="529">
        <f t="shared" si="1"/>
        <v>0</v>
      </c>
      <c r="G32" s="6"/>
      <c r="I32" s="533"/>
    </row>
    <row r="33" spans="1:9" s="422" customFormat="1" x14ac:dyDescent="0.25">
      <c r="A33" s="403" t="s">
        <v>321</v>
      </c>
      <c r="B33" s="404">
        <v>0</v>
      </c>
      <c r="C33" s="404">
        <v>1760</v>
      </c>
      <c r="D33" s="404">
        <v>1760</v>
      </c>
      <c r="E33" s="405" t="str">
        <f>IFERROR(C33/B33,"0,0%")</f>
        <v>0,0%</v>
      </c>
      <c r="F33" s="529" t="str">
        <f>IFERROR(D33/B33,"0,0%")</f>
        <v>0,0%</v>
      </c>
      <c r="G33" s="6"/>
      <c r="I33" s="533"/>
    </row>
    <row r="34" spans="1:9" x14ac:dyDescent="0.25">
      <c r="A34" s="401" t="s">
        <v>155</v>
      </c>
      <c r="B34" s="402">
        <f>SUM(B25:B33)</f>
        <v>38110</v>
      </c>
      <c r="C34" s="402">
        <f>SUM(C25:C33)</f>
        <v>42004</v>
      </c>
      <c r="D34" s="402">
        <f>SUM(D25:D33)</f>
        <v>2160</v>
      </c>
      <c r="E34" s="530">
        <f>IFERROR(C34/B34," ")</f>
        <v>1.1021779060614012</v>
      </c>
      <c r="F34" s="531">
        <f>IFERROR(D34/B34," ")</f>
        <v>5.6678037260561531E-2</v>
      </c>
      <c r="I34" s="406"/>
    </row>
    <row r="35" spans="1:9" x14ac:dyDescent="0.25">
      <c r="A35" s="401"/>
      <c r="B35" s="402"/>
      <c r="C35" s="534"/>
      <c r="D35" s="534"/>
      <c r="E35" s="530" t="str">
        <f t="shared" si="0"/>
        <v xml:space="preserve"> </v>
      </c>
      <c r="F35" s="531" t="str">
        <f t="shared" si="1"/>
        <v xml:space="preserve"> </v>
      </c>
      <c r="I35" s="406"/>
    </row>
    <row r="36" spans="1:9" s="400" customFormat="1" ht="16.5" x14ac:dyDescent="0.25">
      <c r="A36" s="383" t="s">
        <v>235</v>
      </c>
      <c r="B36" s="411">
        <f>SUM(B16,B23,B34)</f>
        <v>185810</v>
      </c>
      <c r="C36" s="411">
        <f>SUM(C16,C23,C34)</f>
        <v>182402</v>
      </c>
      <c r="D36" s="411">
        <f>SUM(D16,D23,D34)</f>
        <v>17914</v>
      </c>
      <c r="E36" s="535">
        <f t="shared" si="0"/>
        <v>0.98165868360152841</v>
      </c>
      <c r="F36" s="536">
        <f t="shared" si="1"/>
        <v>9.6410311608632476E-2</v>
      </c>
      <c r="I36" s="406"/>
    </row>
    <row r="37" spans="1:9" s="400" customFormat="1" ht="16.5" x14ac:dyDescent="0.25">
      <c r="A37" s="383"/>
      <c r="B37" s="411"/>
      <c r="C37" s="412"/>
      <c r="D37" s="412"/>
      <c r="E37" s="535" t="str">
        <f t="shared" si="0"/>
        <v xml:space="preserve"> </v>
      </c>
      <c r="F37" s="536" t="str">
        <f t="shared" si="1"/>
        <v xml:space="preserve"> </v>
      </c>
      <c r="I37" s="406"/>
    </row>
    <row r="38" spans="1:9" s="400" customFormat="1" ht="16.5" x14ac:dyDescent="0.25">
      <c r="A38" s="383" t="s">
        <v>236</v>
      </c>
      <c r="B38" s="411"/>
      <c r="C38" s="412"/>
      <c r="D38" s="412"/>
      <c r="E38" s="535" t="str">
        <f t="shared" si="0"/>
        <v xml:space="preserve"> </v>
      </c>
      <c r="F38" s="536" t="str">
        <f t="shared" si="1"/>
        <v xml:space="preserve"> </v>
      </c>
      <c r="I38" s="406"/>
    </row>
    <row r="39" spans="1:9" x14ac:dyDescent="0.25">
      <c r="A39" s="401" t="s">
        <v>237</v>
      </c>
      <c r="B39" s="402"/>
      <c r="C39" s="385"/>
      <c r="D39" s="385"/>
      <c r="E39" s="530" t="str">
        <f t="shared" si="0"/>
        <v xml:space="preserve"> </v>
      </c>
      <c r="F39" s="531" t="str">
        <f t="shared" si="1"/>
        <v xml:space="preserve"> </v>
      </c>
      <c r="I39" s="406"/>
    </row>
    <row r="40" spans="1:9" x14ac:dyDescent="0.25">
      <c r="A40" s="410" t="s">
        <v>238</v>
      </c>
      <c r="B40" s="377">
        <v>301624</v>
      </c>
      <c r="C40" s="377">
        <v>143695</v>
      </c>
      <c r="D40" s="377">
        <v>76328</v>
      </c>
      <c r="E40" s="190">
        <f t="shared" si="0"/>
        <v>0.47640439752804814</v>
      </c>
      <c r="F40" s="192">
        <f t="shared" si="1"/>
        <v>0.25305678593215392</v>
      </c>
      <c r="I40" s="406"/>
    </row>
    <row r="41" spans="1:9" x14ac:dyDescent="0.25">
      <c r="A41" s="403" t="s">
        <v>291</v>
      </c>
      <c r="B41" s="377">
        <v>10000</v>
      </c>
      <c r="C41" s="377">
        <v>0</v>
      </c>
      <c r="D41" s="377">
        <v>0</v>
      </c>
      <c r="E41" s="190">
        <f>IFERROR(C41/B41," ")</f>
        <v>0</v>
      </c>
      <c r="F41" s="192">
        <f>IFERROR(D41/B41," ")</f>
        <v>0</v>
      </c>
      <c r="I41" s="406"/>
    </row>
    <row r="42" spans="1:9" x14ac:dyDescent="0.25">
      <c r="A42" s="410" t="s">
        <v>239</v>
      </c>
      <c r="B42" s="377">
        <v>16000</v>
      </c>
      <c r="C42" s="377">
        <v>16789</v>
      </c>
      <c r="D42" s="377">
        <v>6189</v>
      </c>
      <c r="E42" s="190">
        <f t="shared" si="0"/>
        <v>1.0493125000000001</v>
      </c>
      <c r="F42" s="192">
        <f t="shared" si="1"/>
        <v>0.3868125</v>
      </c>
      <c r="I42" s="406"/>
    </row>
    <row r="43" spans="1:9" x14ac:dyDescent="0.25">
      <c r="A43" s="403" t="s">
        <v>293</v>
      </c>
      <c r="B43" s="377">
        <v>2000</v>
      </c>
      <c r="C43" s="377">
        <v>0</v>
      </c>
      <c r="D43" s="377">
        <v>0</v>
      </c>
      <c r="E43" s="190">
        <f>IFERROR(C43/B43," ")</f>
        <v>0</v>
      </c>
      <c r="F43" s="192">
        <f>IFERROR(D43/B43," ")</f>
        <v>0</v>
      </c>
      <c r="I43" s="406"/>
    </row>
    <row r="44" spans="1:9" x14ac:dyDescent="0.25">
      <c r="A44" s="403" t="s">
        <v>292</v>
      </c>
      <c r="B44" s="377">
        <v>10000</v>
      </c>
      <c r="C44" s="377">
        <v>0</v>
      </c>
      <c r="D44" s="377">
        <v>0</v>
      </c>
      <c r="E44" s="190">
        <f>IFERROR(C44/B44," ")</f>
        <v>0</v>
      </c>
      <c r="F44" s="192">
        <f>IFERROR(D44/B44," ")</f>
        <v>0</v>
      </c>
      <c r="I44" s="406"/>
    </row>
    <row r="45" spans="1:9" s="422" customFormat="1" x14ac:dyDescent="0.25">
      <c r="A45" s="403" t="s">
        <v>240</v>
      </c>
      <c r="B45" s="377">
        <v>3200</v>
      </c>
      <c r="C45" s="377">
        <v>3200</v>
      </c>
      <c r="D45" s="377">
        <v>0</v>
      </c>
      <c r="E45" s="190">
        <f t="shared" si="0"/>
        <v>1</v>
      </c>
      <c r="F45" s="192">
        <f t="shared" si="1"/>
        <v>0</v>
      </c>
      <c r="G45" s="6"/>
      <c r="I45" s="533"/>
    </row>
    <row r="46" spans="1:9" x14ac:dyDescent="0.25">
      <c r="A46" s="401" t="s">
        <v>155</v>
      </c>
      <c r="B46" s="402">
        <f>SUM(B40:B45)</f>
        <v>342824</v>
      </c>
      <c r="C46" s="402">
        <f>SUM(C40:C45)</f>
        <v>163684</v>
      </c>
      <c r="D46" s="402">
        <f>SUM(D40:D45)</f>
        <v>82517</v>
      </c>
      <c r="E46" s="530">
        <f t="shared" si="0"/>
        <v>0.47745782092268918</v>
      </c>
      <c r="F46" s="531">
        <f t="shared" si="1"/>
        <v>0.24069785079224326</v>
      </c>
      <c r="H46" s="406"/>
      <c r="I46" s="406"/>
    </row>
    <row r="47" spans="1:9" x14ac:dyDescent="0.25">
      <c r="A47" s="401" t="s">
        <v>241</v>
      </c>
      <c r="B47" s="413"/>
      <c r="C47" s="414"/>
      <c r="D47" s="414"/>
      <c r="E47" s="537" t="str">
        <f t="shared" si="0"/>
        <v xml:space="preserve"> </v>
      </c>
      <c r="F47" s="538" t="str">
        <f t="shared" si="1"/>
        <v xml:space="preserve"> </v>
      </c>
      <c r="I47" s="406"/>
    </row>
    <row r="48" spans="1:9" s="422" customFormat="1" x14ac:dyDescent="0.25">
      <c r="A48" s="403" t="s">
        <v>242</v>
      </c>
      <c r="B48" s="408">
        <v>37257</v>
      </c>
      <c r="C48" s="408">
        <v>28857</v>
      </c>
      <c r="D48" s="408">
        <v>0</v>
      </c>
      <c r="E48" s="190">
        <f t="shared" si="0"/>
        <v>0.77453901280296322</v>
      </c>
      <c r="F48" s="192">
        <f t="shared" si="1"/>
        <v>0</v>
      </c>
      <c r="G48" s="6"/>
      <c r="I48" s="533"/>
    </row>
    <row r="49" spans="1:9" s="422" customFormat="1" x14ac:dyDescent="0.25">
      <c r="A49" s="403" t="s">
        <v>243</v>
      </c>
      <c r="B49" s="377">
        <v>17286</v>
      </c>
      <c r="C49" s="377">
        <v>14786</v>
      </c>
      <c r="D49" s="377">
        <v>0</v>
      </c>
      <c r="E49" s="190">
        <f t="shared" si="0"/>
        <v>0.85537429133402754</v>
      </c>
      <c r="F49" s="192">
        <f t="shared" si="1"/>
        <v>0</v>
      </c>
      <c r="G49" s="6"/>
      <c r="I49" s="533"/>
    </row>
    <row r="50" spans="1:9" s="422" customFormat="1" x14ac:dyDescent="0.25">
      <c r="A50" s="403" t="s">
        <v>294</v>
      </c>
      <c r="B50" s="377">
        <v>7000</v>
      </c>
      <c r="C50" s="377">
        <v>0</v>
      </c>
      <c r="D50" s="377">
        <v>0</v>
      </c>
      <c r="E50" s="190">
        <f t="shared" si="0"/>
        <v>0</v>
      </c>
      <c r="F50" s="192">
        <f t="shared" si="1"/>
        <v>0</v>
      </c>
      <c r="G50" s="6"/>
      <c r="I50" s="533"/>
    </row>
    <row r="51" spans="1:9" s="422" customFormat="1" x14ac:dyDescent="0.25">
      <c r="A51" s="403" t="s">
        <v>244</v>
      </c>
      <c r="B51" s="377">
        <v>20500</v>
      </c>
      <c r="C51" s="377">
        <v>20500</v>
      </c>
      <c r="D51" s="377">
        <v>0</v>
      </c>
      <c r="E51" s="190">
        <f t="shared" si="0"/>
        <v>1</v>
      </c>
      <c r="F51" s="192">
        <f t="shared" si="1"/>
        <v>0</v>
      </c>
      <c r="G51" s="6"/>
      <c r="I51" s="533"/>
    </row>
    <row r="52" spans="1:9" s="422" customFormat="1" x14ac:dyDescent="0.25">
      <c r="A52" s="403" t="s">
        <v>322</v>
      </c>
      <c r="B52" s="377">
        <v>0</v>
      </c>
      <c r="C52" s="377">
        <v>2224</v>
      </c>
      <c r="D52" s="377">
        <v>0</v>
      </c>
      <c r="E52" s="405" t="str">
        <f>IFERROR(C52/B52,"0,0%")</f>
        <v>0,0%</v>
      </c>
      <c r="F52" s="529" t="str">
        <f>IFERROR(D52/B52,"0,0%")</f>
        <v>0,0%</v>
      </c>
      <c r="G52" s="6"/>
      <c r="I52" s="533"/>
    </row>
    <row r="53" spans="1:9" x14ac:dyDescent="0.25">
      <c r="A53" s="403" t="s">
        <v>245</v>
      </c>
      <c r="B53" s="377">
        <v>16900</v>
      </c>
      <c r="C53" s="377">
        <v>11900</v>
      </c>
      <c r="D53" s="377">
        <v>0</v>
      </c>
      <c r="E53" s="190">
        <f t="shared" si="0"/>
        <v>0.70414201183431957</v>
      </c>
      <c r="F53" s="192">
        <f t="shared" si="1"/>
        <v>0</v>
      </c>
      <c r="I53" s="406"/>
    </row>
    <row r="54" spans="1:9" x14ac:dyDescent="0.25">
      <c r="A54" s="403" t="s">
        <v>323</v>
      </c>
      <c r="B54" s="377">
        <v>3000</v>
      </c>
      <c r="C54" s="377">
        <v>2000</v>
      </c>
      <c r="D54" s="377">
        <v>0</v>
      </c>
      <c r="E54" s="190">
        <f t="shared" si="0"/>
        <v>0.66666666666666663</v>
      </c>
      <c r="F54" s="192">
        <f t="shared" si="1"/>
        <v>0</v>
      </c>
      <c r="I54" s="406"/>
    </row>
    <row r="55" spans="1:9" x14ac:dyDescent="0.25">
      <c r="A55" s="403" t="s">
        <v>324</v>
      </c>
      <c r="B55" s="377">
        <v>0</v>
      </c>
      <c r="C55" s="377">
        <v>1600</v>
      </c>
      <c r="D55" s="377">
        <v>1600</v>
      </c>
      <c r="E55" s="405" t="str">
        <f>IFERROR(C55/B55,"0,0%")</f>
        <v>0,0%</v>
      </c>
      <c r="F55" s="529" t="str">
        <f>IFERROR(D55/B55,"0,0%")</f>
        <v>0,0%</v>
      </c>
      <c r="I55" s="406"/>
    </row>
    <row r="56" spans="1:9" x14ac:dyDescent="0.25">
      <c r="A56" s="403" t="s">
        <v>311</v>
      </c>
      <c r="B56" s="377">
        <v>0</v>
      </c>
      <c r="C56" s="377">
        <v>4450</v>
      </c>
      <c r="D56" s="377">
        <v>2450</v>
      </c>
      <c r="E56" s="405" t="str">
        <f>IFERROR(C56/B56,"0,0%")</f>
        <v>0,0%</v>
      </c>
      <c r="F56" s="529" t="str">
        <f>IFERROR(D56/B56,"0,0%")</f>
        <v>0,0%</v>
      </c>
      <c r="I56" s="406"/>
    </row>
    <row r="57" spans="1:9" x14ac:dyDescent="0.25">
      <c r="A57" s="401" t="s">
        <v>155</v>
      </c>
      <c r="B57" s="402">
        <f>SUM(B48:B56)</f>
        <v>101943</v>
      </c>
      <c r="C57" s="402">
        <f t="shared" ref="C57:D57" si="2">SUM(C48:C56)</f>
        <v>86317</v>
      </c>
      <c r="D57" s="402">
        <f t="shared" si="2"/>
        <v>4050</v>
      </c>
      <c r="E57" s="530">
        <f t="shared" si="0"/>
        <v>0.84671826412799311</v>
      </c>
      <c r="F57" s="531">
        <f t="shared" si="1"/>
        <v>3.9728083340690383E-2</v>
      </c>
      <c r="I57" s="406"/>
    </row>
    <row r="58" spans="1:9" x14ac:dyDescent="0.25">
      <c r="A58" s="401" t="s">
        <v>246</v>
      </c>
      <c r="B58" s="402"/>
      <c r="C58" s="385"/>
      <c r="D58" s="385"/>
      <c r="E58" s="530" t="str">
        <f t="shared" si="0"/>
        <v xml:space="preserve"> </v>
      </c>
      <c r="F58" s="531" t="str">
        <f t="shared" si="1"/>
        <v xml:space="preserve"> </v>
      </c>
      <c r="I58" s="406"/>
    </row>
    <row r="59" spans="1:9" s="422" customFormat="1" x14ac:dyDescent="0.25">
      <c r="A59" s="403" t="s">
        <v>247</v>
      </c>
      <c r="B59" s="377">
        <v>3000</v>
      </c>
      <c r="C59" s="377">
        <v>0</v>
      </c>
      <c r="D59" s="377">
        <v>0</v>
      </c>
      <c r="E59" s="190">
        <f t="shared" si="0"/>
        <v>0</v>
      </c>
      <c r="F59" s="192">
        <f t="shared" si="1"/>
        <v>0</v>
      </c>
      <c r="G59" s="6"/>
      <c r="I59" s="533"/>
    </row>
    <row r="60" spans="1:9" s="422" customFormat="1" x14ac:dyDescent="0.25">
      <c r="A60" s="403" t="s">
        <v>295</v>
      </c>
      <c r="B60" s="408">
        <v>1500</v>
      </c>
      <c r="C60" s="408">
        <v>952</v>
      </c>
      <c r="D60" s="408">
        <v>0</v>
      </c>
      <c r="E60" s="190">
        <f t="shared" ref="E60:E65" si="3">IFERROR(C60/B60," ")</f>
        <v>0.63466666666666671</v>
      </c>
      <c r="F60" s="192">
        <f t="shared" ref="F60:F65" si="4">IFERROR(D60/B60," ")</f>
        <v>0</v>
      </c>
      <c r="G60" s="6"/>
      <c r="I60" s="533"/>
    </row>
    <row r="61" spans="1:9" s="422" customFormat="1" x14ac:dyDescent="0.25">
      <c r="A61" s="403" t="s">
        <v>300</v>
      </c>
      <c r="B61" s="408">
        <v>2500</v>
      </c>
      <c r="C61" s="408">
        <v>1891</v>
      </c>
      <c r="D61" s="408">
        <v>1891</v>
      </c>
      <c r="E61" s="190">
        <f t="shared" si="3"/>
        <v>0.75639999999999996</v>
      </c>
      <c r="F61" s="192">
        <f t="shared" si="4"/>
        <v>0.75639999999999996</v>
      </c>
      <c r="G61" s="6"/>
      <c r="I61" s="533"/>
    </row>
    <row r="62" spans="1:9" s="422" customFormat="1" x14ac:dyDescent="0.25">
      <c r="A62" s="403" t="s">
        <v>296</v>
      </c>
      <c r="B62" s="408">
        <v>2500</v>
      </c>
      <c r="C62" s="408">
        <v>1727</v>
      </c>
      <c r="D62" s="408">
        <v>0</v>
      </c>
      <c r="E62" s="190">
        <f t="shared" si="3"/>
        <v>0.69079999999999997</v>
      </c>
      <c r="F62" s="192">
        <f t="shared" si="4"/>
        <v>0</v>
      </c>
      <c r="G62" s="6"/>
      <c r="I62" s="533"/>
    </row>
    <row r="63" spans="1:9" s="422" customFormat="1" x14ac:dyDescent="0.25">
      <c r="A63" s="403" t="s">
        <v>297</v>
      </c>
      <c r="B63" s="408">
        <v>1000</v>
      </c>
      <c r="C63" s="408">
        <v>1000</v>
      </c>
      <c r="D63" s="408">
        <v>0</v>
      </c>
      <c r="E63" s="190">
        <f t="shared" si="3"/>
        <v>1</v>
      </c>
      <c r="F63" s="192">
        <f t="shared" si="4"/>
        <v>0</v>
      </c>
      <c r="G63" s="6"/>
      <c r="I63" s="533"/>
    </row>
    <row r="64" spans="1:9" s="422" customFormat="1" x14ac:dyDescent="0.25">
      <c r="A64" s="403" t="s">
        <v>299</v>
      </c>
      <c r="B64" s="408">
        <v>1000</v>
      </c>
      <c r="C64" s="408">
        <v>0</v>
      </c>
      <c r="D64" s="408">
        <v>0</v>
      </c>
      <c r="E64" s="190">
        <f t="shared" si="3"/>
        <v>0</v>
      </c>
      <c r="F64" s="192">
        <f t="shared" si="4"/>
        <v>0</v>
      </c>
      <c r="G64" s="6"/>
      <c r="I64" s="533"/>
    </row>
    <row r="65" spans="1:9" s="422" customFormat="1" x14ac:dyDescent="0.25">
      <c r="A65" s="403" t="s">
        <v>298</v>
      </c>
      <c r="B65" s="408">
        <v>3367</v>
      </c>
      <c r="C65" s="408">
        <v>994</v>
      </c>
      <c r="D65" s="408">
        <v>0</v>
      </c>
      <c r="E65" s="190">
        <f t="shared" si="3"/>
        <v>0.29521829521829523</v>
      </c>
      <c r="F65" s="192">
        <f t="shared" si="4"/>
        <v>0</v>
      </c>
      <c r="G65" s="6"/>
      <c r="I65" s="533"/>
    </row>
    <row r="66" spans="1:9" s="422" customFormat="1" x14ac:dyDescent="0.25">
      <c r="A66" s="403" t="s">
        <v>249</v>
      </c>
      <c r="B66" s="408">
        <v>39250</v>
      </c>
      <c r="C66" s="408">
        <v>13745</v>
      </c>
      <c r="D66" s="408">
        <v>6545</v>
      </c>
      <c r="E66" s="190">
        <f t="shared" si="0"/>
        <v>0.35019108280254779</v>
      </c>
      <c r="F66" s="192">
        <f t="shared" si="1"/>
        <v>0.16675159235668791</v>
      </c>
      <c r="G66" s="6"/>
      <c r="I66" s="533"/>
    </row>
    <row r="67" spans="1:9" s="422" customFormat="1" x14ac:dyDescent="0.25">
      <c r="A67" s="403" t="s">
        <v>250</v>
      </c>
      <c r="B67" s="408">
        <v>37000</v>
      </c>
      <c r="C67" s="408">
        <v>10500</v>
      </c>
      <c r="D67" s="408">
        <v>10500</v>
      </c>
      <c r="E67" s="190">
        <f t="shared" si="0"/>
        <v>0.28378378378378377</v>
      </c>
      <c r="F67" s="192">
        <f t="shared" si="1"/>
        <v>0.28378378378378377</v>
      </c>
      <c r="G67" s="6"/>
      <c r="I67" s="533"/>
    </row>
    <row r="68" spans="1:9" s="422" customFormat="1" x14ac:dyDescent="0.25">
      <c r="A68" s="403" t="s">
        <v>248</v>
      </c>
      <c r="B68" s="377">
        <v>4000</v>
      </c>
      <c r="C68" s="377">
        <v>2300</v>
      </c>
      <c r="D68" s="377">
        <v>0</v>
      </c>
      <c r="E68" s="190">
        <f>IFERROR(C68/B68," ")</f>
        <v>0.57499999999999996</v>
      </c>
      <c r="F68" s="192">
        <f>IFERROR(D68/B68," ")</f>
        <v>0</v>
      </c>
      <c r="G68" s="6"/>
      <c r="I68" s="533"/>
    </row>
    <row r="69" spans="1:9" x14ac:dyDescent="0.25">
      <c r="A69" s="401" t="s">
        <v>155</v>
      </c>
      <c r="B69" s="402">
        <f>SUM(B59:B68)</f>
        <v>95117</v>
      </c>
      <c r="C69" s="402">
        <f>SUM(C59:C68)</f>
        <v>33109</v>
      </c>
      <c r="D69" s="402">
        <f>SUM(D59:D68)</f>
        <v>18936</v>
      </c>
      <c r="E69" s="530">
        <f t="shared" si="0"/>
        <v>0.34808709273841687</v>
      </c>
      <c r="F69" s="531">
        <f t="shared" si="1"/>
        <v>0.19908113165890429</v>
      </c>
      <c r="I69" s="406"/>
    </row>
    <row r="70" spans="1:9" x14ac:dyDescent="0.25">
      <c r="A70" s="401"/>
      <c r="B70" s="402"/>
      <c r="C70" s="534"/>
      <c r="D70" s="534"/>
      <c r="E70" s="530" t="str">
        <f t="shared" si="0"/>
        <v xml:space="preserve"> </v>
      </c>
      <c r="F70" s="531" t="str">
        <f t="shared" si="1"/>
        <v xml:space="preserve"> </v>
      </c>
      <c r="I70" s="406"/>
    </row>
    <row r="71" spans="1:9" s="400" customFormat="1" ht="16.5" x14ac:dyDescent="0.25">
      <c r="A71" s="383" t="s">
        <v>251</v>
      </c>
      <c r="B71" s="411">
        <f>SUM(B46,B57,B69)</f>
        <v>539884</v>
      </c>
      <c r="C71" s="411">
        <f>SUM(C46,C57,C69)</f>
        <v>283110</v>
      </c>
      <c r="D71" s="411">
        <f>SUM(D46,D57,D69)</f>
        <v>105503</v>
      </c>
      <c r="E71" s="535">
        <f t="shared" si="0"/>
        <v>0.52439042460973095</v>
      </c>
      <c r="F71" s="536">
        <f t="shared" si="1"/>
        <v>0.19541790458691127</v>
      </c>
      <c r="I71" s="406"/>
    </row>
    <row r="72" spans="1:9" s="400" customFormat="1" ht="17.25" thickBot="1" x14ac:dyDescent="0.3">
      <c r="A72" s="539"/>
      <c r="B72" s="540"/>
      <c r="C72" s="541"/>
      <c r="D72" s="541"/>
      <c r="E72" s="542" t="str">
        <f t="shared" si="0"/>
        <v xml:space="preserve"> </v>
      </c>
      <c r="F72" s="543" t="str">
        <f t="shared" si="1"/>
        <v xml:space="preserve"> </v>
      </c>
      <c r="I72" s="406"/>
    </row>
    <row r="73" spans="1:9" s="397" customFormat="1" ht="38.25" thickBot="1" x14ac:dyDescent="0.35">
      <c r="A73" s="415" t="s">
        <v>252</v>
      </c>
      <c r="B73" s="416">
        <f>SUM(B36,B71)</f>
        <v>725694</v>
      </c>
      <c r="C73" s="416">
        <f>SUM(C36,C71)</f>
        <v>465512</v>
      </c>
      <c r="D73" s="416">
        <f>SUM(D36,D71)</f>
        <v>123417</v>
      </c>
      <c r="E73" s="417">
        <f t="shared" si="0"/>
        <v>0.6414714742026254</v>
      </c>
      <c r="F73" s="516">
        <f t="shared" si="1"/>
        <v>0.17006754913227889</v>
      </c>
      <c r="I73" s="544"/>
    </row>
    <row r="74" spans="1:9" s="397" customFormat="1" ht="38.25" thickBot="1" x14ac:dyDescent="0.35">
      <c r="A74" s="415" t="s">
        <v>301</v>
      </c>
      <c r="B74" s="418">
        <v>76845</v>
      </c>
      <c r="C74" s="418">
        <v>145318</v>
      </c>
      <c r="D74" s="418">
        <v>145318</v>
      </c>
      <c r="E74" s="417">
        <f t="shared" si="0"/>
        <v>1.8910534192205088</v>
      </c>
      <c r="F74" s="516">
        <f t="shared" si="1"/>
        <v>1.8910534192205088</v>
      </c>
    </row>
    <row r="75" spans="1:9" s="397" customFormat="1" ht="19.5" thickBot="1" x14ac:dyDescent="0.35">
      <c r="A75" s="415" t="s">
        <v>302</v>
      </c>
      <c r="B75" s="418">
        <v>25000</v>
      </c>
      <c r="C75" s="418">
        <v>27665</v>
      </c>
      <c r="D75" s="418">
        <v>27665</v>
      </c>
      <c r="E75" s="417">
        <f t="shared" si="0"/>
        <v>1.1066</v>
      </c>
      <c r="F75" s="516">
        <f t="shared" si="1"/>
        <v>1.1066</v>
      </c>
    </row>
    <row r="76" spans="1:9" s="421" customFormat="1" ht="20.25" thickBot="1" x14ac:dyDescent="0.35">
      <c r="A76" s="419" t="s">
        <v>216</v>
      </c>
      <c r="B76" s="420">
        <f>+B73+B74+B75</f>
        <v>827539</v>
      </c>
      <c r="C76" s="420">
        <f>+C73+C74+C75</f>
        <v>638495</v>
      </c>
      <c r="D76" s="420">
        <f>+D73+D74+D75</f>
        <v>296400</v>
      </c>
      <c r="E76" s="417">
        <f t="shared" si="0"/>
        <v>0.77155880266670207</v>
      </c>
      <c r="F76" s="516">
        <f t="shared" si="1"/>
        <v>0.35817043063831433</v>
      </c>
      <c r="I76" s="545"/>
    </row>
    <row r="78" spans="1:9" x14ac:dyDescent="0.25">
      <c r="A78" s="546"/>
    </row>
    <row r="79" spans="1:9" ht="34.5" customHeight="1" x14ac:dyDescent="0.25">
      <c r="A79" s="724" t="s">
        <v>285</v>
      </c>
      <c r="B79" s="724"/>
      <c r="C79" s="724"/>
      <c r="D79" s="724"/>
      <c r="E79" s="724"/>
      <c r="F79" s="724"/>
    </row>
    <row r="80" spans="1:9" s="422" customFormat="1" ht="26.25" x14ac:dyDescent="0.4">
      <c r="A80" s="547"/>
      <c r="D80" s="548"/>
      <c r="E80" s="393"/>
      <c r="F80" s="393"/>
      <c r="G80"/>
      <c r="H80" s="393"/>
      <c r="I80" s="393"/>
    </row>
    <row r="81" spans="1:9" s="422" customFormat="1" x14ac:dyDescent="0.25">
      <c r="A81" s="546"/>
      <c r="E81" s="393"/>
      <c r="F81" s="393"/>
      <c r="G81"/>
      <c r="H81" s="393"/>
      <c r="I81" s="393"/>
    </row>
    <row r="82" spans="1:9" s="422" customFormat="1" ht="12.75" x14ac:dyDescent="0.2"/>
    <row r="83" spans="1:9" s="422" customFormat="1" x14ac:dyDescent="0.25">
      <c r="A83" s="49"/>
    </row>
    <row r="84" spans="1:9" s="422" customFormat="1" ht="12.75" x14ac:dyDescent="0.2"/>
    <row r="85" spans="1:9" s="422" customFormat="1" ht="12.75" x14ac:dyDescent="0.2"/>
  </sheetData>
  <mergeCells count="8">
    <mergeCell ref="A79:F79"/>
    <mergeCell ref="A3:F3"/>
    <mergeCell ref="A4:F4"/>
    <mergeCell ref="A6:A7"/>
    <mergeCell ref="B6:B7"/>
    <mergeCell ref="C6:D6"/>
    <mergeCell ref="E6:E7"/>
    <mergeCell ref="F6:F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59" orientation="portrait" r:id="rId1"/>
  <headerFooter alignWithMargins="0">
    <oddHeader>&amp;L&amp;10VASIVÍZ ZRt.&amp;R&amp;10 2017. július 31.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E21" sqref="E21"/>
    </sheetView>
  </sheetViews>
  <sheetFormatPr defaultColWidth="9" defaultRowHeight="15.75" x14ac:dyDescent="0.25"/>
  <cols>
    <col min="1" max="1" width="30.625" style="6" customWidth="1"/>
    <col min="2" max="2" width="9.875" style="6" customWidth="1"/>
    <col min="3" max="3" width="12" style="6" customWidth="1"/>
    <col min="4" max="5" width="12" style="40" customWidth="1"/>
    <col min="6" max="7" width="12" style="6" customWidth="1"/>
    <col min="8" max="8" width="14" style="6" bestFit="1" customWidth="1"/>
    <col min="9" max="16384" width="9" style="6"/>
  </cols>
  <sheetData>
    <row r="1" spans="1:8" x14ac:dyDescent="0.25">
      <c r="A1" s="38"/>
      <c r="B1" s="39"/>
      <c r="C1" s="39"/>
    </row>
    <row r="2" spans="1:8" x14ac:dyDescent="0.25">
      <c r="A2" s="38"/>
      <c r="B2" s="39"/>
      <c r="C2" s="39"/>
    </row>
    <row r="3" spans="1:8" s="41" customFormat="1" ht="18.75" x14ac:dyDescent="0.3">
      <c r="A3" s="658" t="s">
        <v>142</v>
      </c>
      <c r="B3" s="658"/>
      <c r="C3" s="658"/>
      <c r="D3" s="658"/>
      <c r="E3" s="658"/>
      <c r="F3" s="658"/>
      <c r="G3" s="658"/>
    </row>
    <row r="4" spans="1:8" s="41" customFormat="1" ht="18.75" x14ac:dyDescent="0.3">
      <c r="A4" s="658" t="s">
        <v>317</v>
      </c>
      <c r="B4" s="658"/>
      <c r="C4" s="658"/>
      <c r="D4" s="658"/>
      <c r="E4" s="658"/>
      <c r="F4" s="658"/>
      <c r="G4" s="658"/>
    </row>
    <row r="5" spans="1:8" ht="19.5" thickBot="1" x14ac:dyDescent="0.35">
      <c r="A5" s="142"/>
      <c r="B5" s="142"/>
      <c r="C5" s="142"/>
    </row>
    <row r="6" spans="1:8" ht="47.25" x14ac:dyDescent="0.25">
      <c r="A6" s="227" t="s">
        <v>0</v>
      </c>
      <c r="B6" s="228" t="s">
        <v>127</v>
      </c>
      <c r="C6" s="228" t="s">
        <v>318</v>
      </c>
      <c r="D6" s="228" t="s">
        <v>313</v>
      </c>
      <c r="E6" s="228" t="s">
        <v>319</v>
      </c>
      <c r="F6" s="228" t="s">
        <v>284</v>
      </c>
      <c r="G6" s="160" t="s">
        <v>151</v>
      </c>
    </row>
    <row r="7" spans="1:8" ht="18.75" x14ac:dyDescent="0.25">
      <c r="A7" s="191" t="s">
        <v>78</v>
      </c>
      <c r="B7" s="43" t="s">
        <v>85</v>
      </c>
      <c r="C7" s="44">
        <v>7005</v>
      </c>
      <c r="D7" s="44">
        <v>14056</v>
      </c>
      <c r="E7" s="44">
        <v>7179</v>
      </c>
      <c r="F7" s="190">
        <f>IFERROR(E7/C7," ")</f>
        <v>1.0248394004282655</v>
      </c>
      <c r="G7" s="192">
        <f t="shared" ref="G7:G14" si="0">IFERROR(E7/D7," ")</f>
        <v>0.51074274331246439</v>
      </c>
      <c r="H7" s="640"/>
    </row>
    <row r="8" spans="1:8" ht="18.75" x14ac:dyDescent="0.25">
      <c r="A8" s="42" t="s">
        <v>124</v>
      </c>
      <c r="B8" s="43" t="s">
        <v>85</v>
      </c>
      <c r="C8" s="44">
        <v>5207</v>
      </c>
      <c r="D8" s="44">
        <v>10779</v>
      </c>
      <c r="E8" s="44">
        <v>5266</v>
      </c>
      <c r="F8" s="190">
        <f t="shared" ref="F8:F14" si="1">IFERROR(E8/C8," ")</f>
        <v>1.011330900710582</v>
      </c>
      <c r="G8" s="192">
        <f t="shared" si="0"/>
        <v>0.4885425364133964</v>
      </c>
      <c r="H8" s="75"/>
    </row>
    <row r="9" spans="1:8" ht="18.75" x14ac:dyDescent="0.25">
      <c r="A9" s="42" t="s">
        <v>79</v>
      </c>
      <c r="B9" s="43" t="s">
        <v>85</v>
      </c>
      <c r="C9" s="44">
        <v>38</v>
      </c>
      <c r="D9" s="44">
        <v>115</v>
      </c>
      <c r="E9" s="44">
        <v>42</v>
      </c>
      <c r="F9" s="190">
        <f t="shared" si="1"/>
        <v>1.1052631578947369</v>
      </c>
      <c r="G9" s="192">
        <f t="shared" si="0"/>
        <v>0.36521739130434783</v>
      </c>
      <c r="H9" s="75"/>
    </row>
    <row r="10" spans="1:8" ht="18.75" x14ac:dyDescent="0.25">
      <c r="A10" s="42" t="s">
        <v>80</v>
      </c>
      <c r="B10" s="43" t="s">
        <v>85</v>
      </c>
      <c r="C10" s="44">
        <v>7</v>
      </c>
      <c r="D10" s="44">
        <v>30</v>
      </c>
      <c r="E10" s="44">
        <v>14</v>
      </c>
      <c r="F10" s="190">
        <f t="shared" si="1"/>
        <v>2</v>
      </c>
      <c r="G10" s="192">
        <f t="shared" si="0"/>
        <v>0.46666666666666667</v>
      </c>
      <c r="H10" s="75"/>
    </row>
    <row r="11" spans="1:8" ht="18.75" x14ac:dyDescent="0.25">
      <c r="A11" s="42" t="s">
        <v>81</v>
      </c>
      <c r="B11" s="43" t="s">
        <v>85</v>
      </c>
      <c r="C11" s="44">
        <v>22</v>
      </c>
      <c r="D11" s="44">
        <v>60</v>
      </c>
      <c r="E11" s="44">
        <v>22</v>
      </c>
      <c r="F11" s="190">
        <f t="shared" si="1"/>
        <v>1</v>
      </c>
      <c r="G11" s="192">
        <f t="shared" si="0"/>
        <v>0.36666666666666664</v>
      </c>
      <c r="H11" s="75"/>
    </row>
    <row r="12" spans="1:8" ht="18.75" customHeight="1" x14ac:dyDescent="0.25">
      <c r="A12" s="42" t="s">
        <v>82</v>
      </c>
      <c r="B12" s="43" t="s">
        <v>85</v>
      </c>
      <c r="C12" s="44">
        <v>7321</v>
      </c>
      <c r="D12" s="44">
        <v>14046</v>
      </c>
      <c r="E12" s="44">
        <v>6114</v>
      </c>
      <c r="F12" s="190">
        <f t="shared" si="1"/>
        <v>0.8351318125939079</v>
      </c>
      <c r="G12" s="192">
        <f t="shared" si="0"/>
        <v>0.4352840666381888</v>
      </c>
      <c r="H12" s="75"/>
    </row>
    <row r="13" spans="1:8" ht="18.75" x14ac:dyDescent="0.25">
      <c r="A13" s="42" t="s">
        <v>87</v>
      </c>
      <c r="B13" s="43" t="s">
        <v>85</v>
      </c>
      <c r="C13" s="44">
        <v>4679</v>
      </c>
      <c r="D13" s="44">
        <v>9664</v>
      </c>
      <c r="E13" s="44">
        <v>4672</v>
      </c>
      <c r="F13" s="190">
        <f t="shared" si="1"/>
        <v>0.99850395383628976</v>
      </c>
      <c r="G13" s="192">
        <f t="shared" si="0"/>
        <v>0.48344370860927155</v>
      </c>
      <c r="H13" s="75"/>
    </row>
    <row r="14" spans="1:8" ht="18.75" customHeight="1" thickBot="1" x14ac:dyDescent="0.3">
      <c r="A14" s="45" t="s">
        <v>83</v>
      </c>
      <c r="B14" s="46" t="s">
        <v>84</v>
      </c>
      <c r="C14" s="47">
        <v>75</v>
      </c>
      <c r="D14" s="47">
        <v>185</v>
      </c>
      <c r="E14" s="47">
        <v>86</v>
      </c>
      <c r="F14" s="193">
        <f t="shared" si="1"/>
        <v>1.1466666666666667</v>
      </c>
      <c r="G14" s="194">
        <f t="shared" si="0"/>
        <v>0.46486486486486489</v>
      </c>
      <c r="H14" s="75"/>
    </row>
    <row r="15" spans="1:8" ht="23.25" customHeight="1" x14ac:dyDescent="0.25">
      <c r="A15" s="642" t="s">
        <v>128</v>
      </c>
      <c r="B15" s="48"/>
      <c r="C15" s="48"/>
      <c r="D15" s="49"/>
      <c r="E15" s="49"/>
      <c r="H15" s="75"/>
    </row>
    <row r="16" spans="1:8" ht="18.75" customHeight="1" x14ac:dyDescent="0.25">
      <c r="A16" s="646"/>
      <c r="B16" s="646"/>
      <c r="C16" s="646"/>
      <c r="D16" s="646"/>
      <c r="E16" s="646"/>
    </row>
    <row r="17" spans="1:3" x14ac:dyDescent="0.25">
      <c r="A17" s="1"/>
      <c r="B17" s="50"/>
      <c r="C17" s="50"/>
    </row>
    <row r="18" spans="1:3" x14ac:dyDescent="0.25">
      <c r="B18" s="50"/>
      <c r="C18" s="50"/>
    </row>
  </sheetData>
  <mergeCells count="2">
    <mergeCell ref="A3:G3"/>
    <mergeCell ref="A4:G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2017. július 31.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topLeftCell="A4" zoomScaleNormal="100" workbookViewId="0">
      <selection activeCell="E21" sqref="E21"/>
    </sheetView>
  </sheetViews>
  <sheetFormatPr defaultRowHeight="15.75" x14ac:dyDescent="0.25"/>
  <cols>
    <col min="1" max="1" width="43.5" customWidth="1"/>
    <col min="2" max="2" width="12.25" customWidth="1"/>
    <col min="3" max="3" width="10.125" customWidth="1"/>
    <col min="4" max="4" width="11.25" customWidth="1"/>
    <col min="5" max="6" width="10.5" customWidth="1"/>
    <col min="7" max="7" width="11.625" customWidth="1"/>
    <col min="8" max="8" width="12.75" customWidth="1"/>
    <col min="10" max="10" width="14.5" bestFit="1" customWidth="1"/>
  </cols>
  <sheetData>
    <row r="2" spans="1:9" x14ac:dyDescent="0.25">
      <c r="A2" s="21"/>
      <c r="B2" s="21"/>
    </row>
    <row r="3" spans="1:9" s="22" customFormat="1" ht="20.25" customHeight="1" x14ac:dyDescent="0.3">
      <c r="A3" s="659" t="s">
        <v>143</v>
      </c>
      <c r="B3" s="659"/>
      <c r="C3" s="659"/>
      <c r="D3" s="659"/>
      <c r="E3" s="659"/>
      <c r="F3" s="659"/>
      <c r="G3" s="659"/>
      <c r="H3" s="659"/>
    </row>
    <row r="4" spans="1:9" s="22" customFormat="1" ht="20.25" x14ac:dyDescent="0.3">
      <c r="A4" s="661" t="s">
        <v>317</v>
      </c>
      <c r="B4" s="661"/>
      <c r="C4" s="661"/>
      <c r="D4" s="661"/>
      <c r="E4" s="661"/>
      <c r="F4" s="661"/>
      <c r="G4" s="661"/>
      <c r="H4" s="661"/>
    </row>
    <row r="5" spans="1:9" s="22" customFormat="1" ht="21" thickBot="1" x14ac:dyDescent="0.35">
      <c r="A5" s="152"/>
      <c r="B5" s="167"/>
      <c r="G5" s="159"/>
      <c r="H5" s="159" t="s">
        <v>47</v>
      </c>
    </row>
    <row r="6" spans="1:9" s="22" customFormat="1" ht="33" customHeight="1" x14ac:dyDescent="0.25">
      <c r="A6" s="662" t="s">
        <v>48</v>
      </c>
      <c r="B6" s="664" t="s">
        <v>318</v>
      </c>
      <c r="C6" s="664" t="s">
        <v>313</v>
      </c>
      <c r="D6" s="666" t="s">
        <v>319</v>
      </c>
      <c r="E6" s="667"/>
      <c r="F6" s="668"/>
      <c r="G6" s="664" t="s">
        <v>284</v>
      </c>
      <c r="H6" s="669" t="s">
        <v>151</v>
      </c>
    </row>
    <row r="7" spans="1:9" s="22" customFormat="1" ht="16.5" thickBot="1" x14ac:dyDescent="0.3">
      <c r="A7" s="663"/>
      <c r="B7" s="665"/>
      <c r="C7" s="665"/>
      <c r="D7" s="556" t="s">
        <v>325</v>
      </c>
      <c r="E7" s="556" t="s">
        <v>308</v>
      </c>
      <c r="F7" s="556" t="s">
        <v>309</v>
      </c>
      <c r="G7" s="665"/>
      <c r="H7" s="670"/>
    </row>
    <row r="8" spans="1:9" x14ac:dyDescent="0.25">
      <c r="A8" s="107" t="s">
        <v>2</v>
      </c>
      <c r="B8" s="439">
        <v>3185553</v>
      </c>
      <c r="C8" s="108">
        <v>7085721</v>
      </c>
      <c r="D8" s="108">
        <v>2830126</v>
      </c>
      <c r="E8" s="108">
        <v>535271</v>
      </c>
      <c r="F8" s="108">
        <f>+D8+E8</f>
        <v>3365397</v>
      </c>
      <c r="G8" s="195">
        <f>IFERROR(F8/B8," ")</f>
        <v>1.0564561317925019</v>
      </c>
      <c r="H8" s="623">
        <f>IFERROR(F8/C8," ")</f>
        <v>0.47495477171624456</v>
      </c>
      <c r="I8" s="76"/>
    </row>
    <row r="9" spans="1:9" x14ac:dyDescent="0.25">
      <c r="A9" s="55" t="s">
        <v>4</v>
      </c>
      <c r="B9" s="4">
        <v>3832</v>
      </c>
      <c r="C9" s="89">
        <v>10300</v>
      </c>
      <c r="D9" s="89">
        <v>4057</v>
      </c>
      <c r="E9" s="89">
        <v>0</v>
      </c>
      <c r="F9" s="89">
        <f t="shared" ref="F9:F18" si="0">+D9+E9</f>
        <v>4057</v>
      </c>
      <c r="G9" s="196">
        <f t="shared" ref="G9:G18" si="1">IFERROR(F9/B9," ")</f>
        <v>1.0587160751565763</v>
      </c>
      <c r="H9" s="624">
        <f t="shared" ref="H9:H18" si="2">IFERROR(F9/C9," ")</f>
        <v>0.39388349514563109</v>
      </c>
      <c r="I9" s="76"/>
    </row>
    <row r="10" spans="1:9" x14ac:dyDescent="0.25">
      <c r="A10" s="56" t="s">
        <v>49</v>
      </c>
      <c r="B10" s="619">
        <v>3189385</v>
      </c>
      <c r="C10" s="90">
        <v>7096021</v>
      </c>
      <c r="D10" s="90">
        <f t="shared" ref="D10:E10" si="3">SUM(D8:D9)</f>
        <v>2834183</v>
      </c>
      <c r="E10" s="90">
        <f t="shared" si="3"/>
        <v>535271</v>
      </c>
      <c r="F10" s="90">
        <f t="shared" si="0"/>
        <v>3369454</v>
      </c>
      <c r="G10" s="197">
        <f t="shared" si="1"/>
        <v>1.0564588470818042</v>
      </c>
      <c r="H10" s="625">
        <f t="shared" si="2"/>
        <v>0.47483709532426693</v>
      </c>
      <c r="I10" s="76"/>
    </row>
    <row r="11" spans="1:9" s="22" customFormat="1" x14ac:dyDescent="0.25">
      <c r="A11" s="57" t="s">
        <v>103</v>
      </c>
      <c r="B11" s="436">
        <v>2639</v>
      </c>
      <c r="C11" s="85">
        <v>8026</v>
      </c>
      <c r="D11" s="85">
        <v>2823</v>
      </c>
      <c r="E11" s="85"/>
      <c r="F11" s="85">
        <f t="shared" si="0"/>
        <v>2823</v>
      </c>
      <c r="G11" s="197">
        <f t="shared" si="1"/>
        <v>1.0697233800682076</v>
      </c>
      <c r="H11" s="625">
        <f t="shared" si="2"/>
        <v>0.35173187141789186</v>
      </c>
      <c r="I11" s="76"/>
    </row>
    <row r="12" spans="1:9" s="22" customFormat="1" x14ac:dyDescent="0.25">
      <c r="A12" s="57" t="s">
        <v>126</v>
      </c>
      <c r="B12" s="85">
        <v>4260</v>
      </c>
      <c r="C12" s="85"/>
      <c r="D12" s="85"/>
      <c r="E12" s="85">
        <v>1205</v>
      </c>
      <c r="F12" s="85">
        <f t="shared" si="0"/>
        <v>1205</v>
      </c>
      <c r="G12" s="198">
        <f t="shared" si="1"/>
        <v>0.28286384976525819</v>
      </c>
      <c r="H12" s="626" t="str">
        <f t="shared" si="2"/>
        <v xml:space="preserve"> </v>
      </c>
      <c r="I12" s="76"/>
    </row>
    <row r="13" spans="1:9" s="22" customFormat="1" x14ac:dyDescent="0.25">
      <c r="A13" s="57" t="s">
        <v>307</v>
      </c>
      <c r="C13" s="85">
        <v>-1253</v>
      </c>
      <c r="D13" s="85">
        <v>-1253</v>
      </c>
      <c r="E13" s="85"/>
      <c r="F13" s="85">
        <f t="shared" si="0"/>
        <v>-1253</v>
      </c>
      <c r="G13" s="198" t="str">
        <f t="shared" si="1"/>
        <v xml:space="preserve"> </v>
      </c>
      <c r="H13" s="626">
        <f t="shared" si="2"/>
        <v>1</v>
      </c>
      <c r="I13" s="76"/>
    </row>
    <row r="14" spans="1:9" s="22" customFormat="1" x14ac:dyDescent="0.25">
      <c r="A14" s="438" t="s">
        <v>148</v>
      </c>
      <c r="B14" s="85">
        <v>-18438</v>
      </c>
      <c r="C14" s="85"/>
      <c r="D14" s="85"/>
      <c r="E14" s="85"/>
      <c r="F14" s="85">
        <f t="shared" si="0"/>
        <v>0</v>
      </c>
      <c r="G14" s="198">
        <f t="shared" si="1"/>
        <v>0</v>
      </c>
      <c r="H14" s="626" t="str">
        <f t="shared" si="2"/>
        <v xml:space="preserve"> </v>
      </c>
      <c r="I14" s="76"/>
    </row>
    <row r="15" spans="1:9" s="22" customFormat="1" ht="31.5" x14ac:dyDescent="0.25">
      <c r="A15" s="77" t="s">
        <v>112</v>
      </c>
      <c r="B15" s="85">
        <v>24753</v>
      </c>
      <c r="C15" s="85"/>
      <c r="D15" s="85"/>
      <c r="E15" s="85"/>
      <c r="F15" s="85">
        <f t="shared" si="0"/>
        <v>0</v>
      </c>
      <c r="G15" s="198">
        <f t="shared" si="1"/>
        <v>0</v>
      </c>
      <c r="H15" s="626" t="str">
        <f t="shared" si="2"/>
        <v xml:space="preserve"> </v>
      </c>
      <c r="I15" s="76"/>
    </row>
    <row r="16" spans="1:9" s="22" customFormat="1" x14ac:dyDescent="0.25">
      <c r="A16" s="57" t="s">
        <v>129</v>
      </c>
      <c r="B16" s="437">
        <v>61454</v>
      </c>
      <c r="C16" s="85"/>
      <c r="D16" s="85"/>
      <c r="E16" s="85">
        <v>37480</v>
      </c>
      <c r="F16" s="85">
        <f t="shared" si="0"/>
        <v>37480</v>
      </c>
      <c r="G16" s="198">
        <f t="shared" si="1"/>
        <v>0.60988707000357989</v>
      </c>
      <c r="H16" s="626" t="str">
        <f t="shared" si="2"/>
        <v xml:space="preserve"> </v>
      </c>
      <c r="I16" s="76"/>
    </row>
    <row r="17" spans="1:16" s="22" customFormat="1" ht="16.5" thickBot="1" x14ac:dyDescent="0.3">
      <c r="A17" s="583" t="s">
        <v>121</v>
      </c>
      <c r="B17" s="436">
        <v>0</v>
      </c>
      <c r="C17" s="584">
        <v>-35297</v>
      </c>
      <c r="D17" s="584">
        <v>-36667</v>
      </c>
      <c r="E17" s="584"/>
      <c r="F17" s="584">
        <f t="shared" si="0"/>
        <v>-36667</v>
      </c>
      <c r="G17" s="585" t="str">
        <f t="shared" si="1"/>
        <v xml:space="preserve"> </v>
      </c>
      <c r="H17" s="627">
        <f t="shared" si="2"/>
        <v>1.0388134968977534</v>
      </c>
      <c r="I17" s="76"/>
    </row>
    <row r="18" spans="1:16" ht="22.5" customHeight="1" thickBot="1" x14ac:dyDescent="0.3">
      <c r="A18" s="586" t="s">
        <v>50</v>
      </c>
      <c r="B18" s="587">
        <v>3264053</v>
      </c>
      <c r="C18" s="587">
        <v>7067497</v>
      </c>
      <c r="D18" s="587">
        <f>SUM(D10:D17)</f>
        <v>2799086</v>
      </c>
      <c r="E18" s="587">
        <f>SUM(E10:E17)</f>
        <v>573956</v>
      </c>
      <c r="F18" s="587">
        <f t="shared" si="0"/>
        <v>3373042</v>
      </c>
      <c r="G18" s="485">
        <f t="shared" si="1"/>
        <v>1.033390695555495</v>
      </c>
      <c r="H18" s="628">
        <f t="shared" si="2"/>
        <v>0.47726118596159289</v>
      </c>
      <c r="I18" s="76"/>
    </row>
    <row r="19" spans="1:16" s="23" customFormat="1" ht="18.75" customHeight="1" x14ac:dyDescent="0.25">
      <c r="A19" s="20"/>
      <c r="B19" s="20"/>
    </row>
    <row r="20" spans="1:16" s="23" customFormat="1" x14ac:dyDescent="0.25">
      <c r="A20" s="24"/>
      <c r="B20" s="24"/>
    </row>
    <row r="21" spans="1:16" x14ac:dyDescent="0.25">
      <c r="A21" s="25"/>
      <c r="B21" s="25"/>
      <c r="P21" t="s">
        <v>122</v>
      </c>
    </row>
    <row r="22" spans="1:16" s="22" customFormat="1" ht="20.25" x14ac:dyDescent="0.3">
      <c r="A22" s="660" t="s">
        <v>144</v>
      </c>
      <c r="B22" s="660"/>
      <c r="C22" s="660"/>
      <c r="D22" s="660"/>
      <c r="E22" s="660"/>
      <c r="F22" s="660"/>
      <c r="G22" s="660"/>
      <c r="H22" s="660"/>
    </row>
    <row r="23" spans="1:16" s="22" customFormat="1" ht="20.25" x14ac:dyDescent="0.3">
      <c r="A23" s="661" t="s">
        <v>317</v>
      </c>
      <c r="B23" s="661"/>
      <c r="C23" s="661"/>
      <c r="D23" s="661"/>
      <c r="E23" s="661"/>
      <c r="F23" s="661"/>
      <c r="G23" s="661"/>
      <c r="H23" s="661"/>
    </row>
    <row r="24" spans="1:16" s="22" customFormat="1" ht="21" thickBot="1" x14ac:dyDescent="0.35">
      <c r="A24" s="152"/>
      <c r="B24" s="167"/>
      <c r="C24" s="152"/>
      <c r="D24" s="152"/>
      <c r="E24" s="554"/>
      <c r="F24" s="554"/>
      <c r="G24" s="159"/>
      <c r="H24" s="159" t="s">
        <v>47</v>
      </c>
    </row>
    <row r="25" spans="1:16" s="22" customFormat="1" ht="48" customHeight="1" x14ac:dyDescent="0.25">
      <c r="A25" s="662" t="s">
        <v>48</v>
      </c>
      <c r="B25" s="664" t="str">
        <f>B6</f>
        <v>2016. I. félév
tény</v>
      </c>
      <c r="C25" s="664" t="str">
        <f t="shared" ref="C25:H25" si="4">C6</f>
        <v>2017. évi
1. sz. mód.
terv</v>
      </c>
      <c r="D25" s="671" t="str">
        <f t="shared" si="4"/>
        <v>2017. I. félév
tény</v>
      </c>
      <c r="E25" s="672"/>
      <c r="F25" s="673"/>
      <c r="G25" s="664" t="str">
        <f t="shared" si="4"/>
        <v>Index
2017/2016
tény/tény</v>
      </c>
      <c r="H25" s="669" t="str">
        <f t="shared" si="4"/>
        <v>Index
tény/terv</v>
      </c>
      <c r="J25" s="549"/>
    </row>
    <row r="26" spans="1:16" s="22" customFormat="1" ht="16.5" customHeight="1" thickBot="1" x14ac:dyDescent="0.3">
      <c r="A26" s="663"/>
      <c r="B26" s="665"/>
      <c r="C26" s="665"/>
      <c r="D26" s="556" t="str">
        <f>+D7</f>
        <v>07.18.fkv.a.</v>
      </c>
      <c r="E26" s="556" t="str">
        <f t="shared" ref="E26:F26" si="5">+E7</f>
        <v>korrekció</v>
      </c>
      <c r="F26" s="556" t="str">
        <f t="shared" si="5"/>
        <v>korrigált</v>
      </c>
      <c r="G26" s="665"/>
      <c r="H26" s="670"/>
      <c r="J26" s="549"/>
    </row>
    <row r="27" spans="1:16" x14ac:dyDescent="0.25">
      <c r="A27" s="59" t="s">
        <v>50</v>
      </c>
      <c r="B27" s="169">
        <v>3264053</v>
      </c>
      <c r="C27" s="74">
        <v>7067497</v>
      </c>
      <c r="D27" s="74">
        <f>D18</f>
        <v>2799086</v>
      </c>
      <c r="E27" s="74">
        <f>+E18</f>
        <v>573956</v>
      </c>
      <c r="F27" s="74">
        <f>+D27+E27</f>
        <v>3373042</v>
      </c>
      <c r="G27" s="588">
        <f>IFERROR(F27/B27," ")</f>
        <v>1.033390695555495</v>
      </c>
      <c r="H27" s="629">
        <f>IFERROR(F27/C27," ")</f>
        <v>0.47726118596159289</v>
      </c>
      <c r="I27" s="76"/>
      <c r="J27" s="550"/>
      <c r="K27" s="76"/>
    </row>
    <row r="28" spans="1:16" x14ac:dyDescent="0.25">
      <c r="A28" s="55" t="s">
        <v>11</v>
      </c>
      <c r="B28" s="171">
        <v>59522</v>
      </c>
      <c r="C28" s="92">
        <v>219769</v>
      </c>
      <c r="D28" s="92">
        <v>38688</v>
      </c>
      <c r="E28" s="92">
        <v>0</v>
      </c>
      <c r="F28" s="92">
        <f t="shared" ref="F28:F37" si="6">+D28+E28</f>
        <v>38688</v>
      </c>
      <c r="G28" s="203">
        <f t="shared" ref="G28:G37" si="7">IFERROR(F28/B28," ")</f>
        <v>0.64997815933604386</v>
      </c>
      <c r="H28" s="630">
        <f t="shared" ref="H28:H37" si="8">IFERROR(F28/C28," ")</f>
        <v>0.1760393868106967</v>
      </c>
      <c r="I28" s="76"/>
      <c r="J28" s="76"/>
    </row>
    <row r="29" spans="1:16" ht="16.5" thickBot="1" x14ac:dyDescent="0.3">
      <c r="A29" s="440" t="s">
        <v>51</v>
      </c>
      <c r="B29" s="441">
        <v>3434143</v>
      </c>
      <c r="C29" s="442">
        <v>7293046</v>
      </c>
      <c r="D29" s="442">
        <v>2796459</v>
      </c>
      <c r="E29" s="442">
        <v>678251</v>
      </c>
      <c r="F29" s="442">
        <f t="shared" si="6"/>
        <v>3474710</v>
      </c>
      <c r="G29" s="443">
        <f t="shared" si="7"/>
        <v>1.0118128453008508</v>
      </c>
      <c r="H29" s="631">
        <f t="shared" si="8"/>
        <v>0.47644153074037926</v>
      </c>
      <c r="I29" s="76"/>
      <c r="J29" s="76"/>
      <c r="K29" s="76"/>
    </row>
    <row r="30" spans="1:16" ht="16.5" thickBot="1" x14ac:dyDescent="0.3">
      <c r="A30" s="62" t="s">
        <v>123</v>
      </c>
      <c r="B30" s="93">
        <v>-110568</v>
      </c>
      <c r="C30" s="93">
        <v>-5780</v>
      </c>
      <c r="D30" s="93">
        <f t="shared" ref="D30:E30" si="9">SUM(D27+D28-D29)</f>
        <v>41315</v>
      </c>
      <c r="E30" s="93">
        <f t="shared" si="9"/>
        <v>-104295</v>
      </c>
      <c r="F30" s="93">
        <f t="shared" si="6"/>
        <v>-62980</v>
      </c>
      <c r="G30" s="204">
        <f t="shared" si="7"/>
        <v>0.56960422545401923</v>
      </c>
      <c r="H30" s="632">
        <f t="shared" si="8"/>
        <v>10.896193771626297</v>
      </c>
      <c r="I30" s="76"/>
      <c r="J30" s="76"/>
    </row>
    <row r="31" spans="1:16" x14ac:dyDescent="0.25">
      <c r="A31" s="61" t="s">
        <v>52</v>
      </c>
      <c r="B31" s="169">
        <v>2973</v>
      </c>
      <c r="C31" s="153">
        <v>6780</v>
      </c>
      <c r="D31" s="153">
        <v>457</v>
      </c>
      <c r="E31" s="153">
        <v>0</v>
      </c>
      <c r="F31" s="153">
        <f t="shared" si="6"/>
        <v>457</v>
      </c>
      <c r="G31" s="202">
        <f t="shared" si="7"/>
        <v>0.15371678439286915</v>
      </c>
      <c r="H31" s="633">
        <f t="shared" si="8"/>
        <v>6.740412979351032E-2</v>
      </c>
      <c r="I31" s="76"/>
      <c r="J31" s="76"/>
    </row>
    <row r="32" spans="1:16" s="26" customFormat="1" x14ac:dyDescent="0.25">
      <c r="A32" s="58" t="s">
        <v>12</v>
      </c>
      <c r="B32" s="172">
        <v>273</v>
      </c>
      <c r="C32" s="44">
        <v>1000</v>
      </c>
      <c r="D32" s="154">
        <v>128</v>
      </c>
      <c r="E32" s="154">
        <v>0</v>
      </c>
      <c r="F32" s="154">
        <f t="shared" si="6"/>
        <v>128</v>
      </c>
      <c r="G32" s="200">
        <f t="shared" si="7"/>
        <v>0.46886446886446886</v>
      </c>
      <c r="H32" s="199">
        <f t="shared" si="8"/>
        <v>0.128</v>
      </c>
      <c r="I32" s="76"/>
      <c r="J32" s="156"/>
    </row>
    <row r="33" spans="1:11" s="26" customFormat="1" ht="16.5" thickBot="1" x14ac:dyDescent="0.3">
      <c r="A33" s="60" t="s">
        <v>53</v>
      </c>
      <c r="B33" s="173">
        <v>2700</v>
      </c>
      <c r="C33" s="94">
        <v>5780</v>
      </c>
      <c r="D33" s="94">
        <f t="shared" ref="D33:E33" si="10">SUM(D31-D32)</f>
        <v>329</v>
      </c>
      <c r="E33" s="94">
        <f t="shared" si="10"/>
        <v>0</v>
      </c>
      <c r="F33" s="94">
        <f t="shared" si="6"/>
        <v>329</v>
      </c>
      <c r="G33" s="205">
        <f t="shared" si="7"/>
        <v>0.12185185185185185</v>
      </c>
      <c r="H33" s="634">
        <f t="shared" si="8"/>
        <v>5.6920415224913493E-2</v>
      </c>
      <c r="I33" s="76"/>
      <c r="J33" s="156"/>
    </row>
    <row r="34" spans="1:11" s="26" customFormat="1" ht="16.5" thickBot="1" x14ac:dyDescent="0.3">
      <c r="A34" s="106" t="s">
        <v>110</v>
      </c>
      <c r="B34" s="88">
        <v>-107868</v>
      </c>
      <c r="C34" s="88">
        <v>0</v>
      </c>
      <c r="D34" s="88">
        <f t="shared" ref="D34:E34" si="11">SUM(D30+D33)</f>
        <v>41644</v>
      </c>
      <c r="E34" s="88">
        <f t="shared" si="11"/>
        <v>-104295</v>
      </c>
      <c r="F34" s="88">
        <f t="shared" si="6"/>
        <v>-62651</v>
      </c>
      <c r="G34" s="206">
        <f t="shared" si="7"/>
        <v>0.58081173285867915</v>
      </c>
      <c r="H34" s="635" t="str">
        <f t="shared" si="8"/>
        <v xml:space="preserve"> </v>
      </c>
      <c r="I34" s="76"/>
      <c r="J34" s="156"/>
    </row>
    <row r="35" spans="1:11" ht="16.5" thickBot="1" x14ac:dyDescent="0.3">
      <c r="A35" s="155" t="s">
        <v>54</v>
      </c>
      <c r="B35" s="170">
        <v>-107868</v>
      </c>
      <c r="C35" s="105">
        <v>0</v>
      </c>
      <c r="D35" s="105">
        <f t="shared" ref="D35:E35" si="12">D34</f>
        <v>41644</v>
      </c>
      <c r="E35" s="105">
        <f t="shared" si="12"/>
        <v>-104295</v>
      </c>
      <c r="F35" s="105">
        <f t="shared" si="6"/>
        <v>-62651</v>
      </c>
      <c r="G35" s="204">
        <f t="shared" si="7"/>
        <v>0.58081173285867915</v>
      </c>
      <c r="H35" s="632" t="str">
        <f t="shared" si="8"/>
        <v xml:space="preserve"> </v>
      </c>
      <c r="I35" s="76" t="s">
        <v>122</v>
      </c>
      <c r="J35" s="76"/>
    </row>
    <row r="36" spans="1:11" s="27" customFormat="1" ht="16.5" thickBot="1" x14ac:dyDescent="0.3">
      <c r="A36" s="86" t="s">
        <v>120</v>
      </c>
      <c r="B36" s="174"/>
      <c r="C36" s="87"/>
      <c r="D36" s="174"/>
      <c r="E36" s="87"/>
      <c r="F36" s="87"/>
      <c r="G36" s="637" t="str">
        <f t="shared" si="7"/>
        <v xml:space="preserve"> </v>
      </c>
      <c r="H36" s="636" t="str">
        <f t="shared" si="8"/>
        <v xml:space="preserve"> </v>
      </c>
      <c r="I36" s="76"/>
      <c r="J36" s="186"/>
    </row>
    <row r="37" spans="1:11" s="27" customFormat="1" ht="16.5" thickBot="1" x14ac:dyDescent="0.3">
      <c r="A37" s="96" t="s">
        <v>130</v>
      </c>
      <c r="B37" s="97"/>
      <c r="C37" s="97">
        <v>0</v>
      </c>
      <c r="D37" s="97">
        <f t="shared" ref="D37:E37" si="13">SUM(D35-D36)</f>
        <v>41644</v>
      </c>
      <c r="E37" s="97">
        <f t="shared" si="13"/>
        <v>-104295</v>
      </c>
      <c r="F37" s="97">
        <f t="shared" si="6"/>
        <v>-62651</v>
      </c>
      <c r="G37" s="638" t="str">
        <f t="shared" si="7"/>
        <v xml:space="preserve"> </v>
      </c>
      <c r="H37" s="589" t="str">
        <f t="shared" si="8"/>
        <v xml:space="preserve"> </v>
      </c>
      <c r="J37" s="186"/>
      <c r="K37" s="186"/>
    </row>
    <row r="38" spans="1:11" x14ac:dyDescent="0.25">
      <c r="J38" s="76"/>
    </row>
    <row r="39" spans="1:11" x14ac:dyDescent="0.25">
      <c r="A39" s="175"/>
      <c r="B39" s="76"/>
      <c r="C39" s="175"/>
      <c r="D39" s="76"/>
      <c r="E39" s="76"/>
      <c r="F39" s="76"/>
      <c r="J39" s="76"/>
    </row>
    <row r="40" spans="1:11" x14ac:dyDescent="0.25">
      <c r="A40" s="49"/>
      <c r="B40" s="176"/>
      <c r="C40" s="176"/>
      <c r="J40" s="76"/>
    </row>
    <row r="41" spans="1:11" x14ac:dyDescent="0.25">
      <c r="A41" s="187"/>
      <c r="B41" s="177"/>
      <c r="C41" s="177"/>
      <c r="J41" s="76"/>
    </row>
    <row r="42" spans="1:11" x14ac:dyDescent="0.25">
      <c r="A42" s="178"/>
      <c r="B42" s="178"/>
      <c r="C42" s="178"/>
      <c r="J42" s="76"/>
    </row>
    <row r="43" spans="1:11" x14ac:dyDescent="0.25">
      <c r="A43" s="49"/>
      <c r="B43" s="176"/>
      <c r="C43" s="176"/>
      <c r="D43" s="76"/>
      <c r="E43" s="76"/>
      <c r="F43" s="76"/>
    </row>
    <row r="44" spans="1:11" x14ac:dyDescent="0.25">
      <c r="A44" s="187"/>
      <c r="B44" s="177"/>
      <c r="C44" s="177"/>
    </row>
    <row r="45" spans="1:11" x14ac:dyDescent="0.25">
      <c r="A45" s="49"/>
      <c r="B45" s="176"/>
      <c r="C45" s="176"/>
    </row>
    <row r="46" spans="1:11" x14ac:dyDescent="0.25">
      <c r="A46" s="187"/>
      <c r="B46" s="179"/>
      <c r="C46" s="179"/>
    </row>
    <row r="47" spans="1:11" x14ac:dyDescent="0.25">
      <c r="A47" s="23"/>
      <c r="B47" s="23"/>
      <c r="C47" s="23"/>
    </row>
    <row r="48" spans="1:11" x14ac:dyDescent="0.25">
      <c r="A48" s="23"/>
      <c r="B48" s="23"/>
      <c r="C48" s="23"/>
    </row>
  </sheetData>
  <mergeCells count="16">
    <mergeCell ref="H25:H26"/>
    <mergeCell ref="A25:A26"/>
    <mergeCell ref="B25:B26"/>
    <mergeCell ref="C25:C26"/>
    <mergeCell ref="D25:F25"/>
    <mergeCell ref="G25:G26"/>
    <mergeCell ref="A3:H3"/>
    <mergeCell ref="A22:H22"/>
    <mergeCell ref="A23:H23"/>
    <mergeCell ref="A4:H4"/>
    <mergeCell ref="A6:A7"/>
    <mergeCell ref="B6:B7"/>
    <mergeCell ref="C6:C7"/>
    <mergeCell ref="D6:F6"/>
    <mergeCell ref="G6:G7"/>
    <mergeCell ref="H6:H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>
    <oddHeader>&amp;L&amp;10VASIVÍZ ZRt.&amp;R&amp;10 2017. július 31.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3:J38"/>
  <sheetViews>
    <sheetView topLeftCell="B1" zoomScaleNormal="100" workbookViewId="0">
      <selection activeCell="H17" sqref="H17"/>
    </sheetView>
  </sheetViews>
  <sheetFormatPr defaultColWidth="9" defaultRowHeight="15.75" x14ac:dyDescent="0.25"/>
  <cols>
    <col min="1" max="1" width="7.375" style="6" hidden="1" customWidth="1"/>
    <col min="2" max="2" width="43.375" style="6" customWidth="1"/>
    <col min="3" max="3" width="11.625" style="6" customWidth="1"/>
    <col min="4" max="4" width="9.875" style="6" customWidth="1"/>
    <col min="5" max="7" width="11.375" style="6" customWidth="1"/>
    <col min="8" max="8" width="12" style="6" customWidth="1"/>
    <col min="9" max="9" width="12.125" style="6" customWidth="1"/>
    <col min="10" max="10" width="9.625" style="6" bestFit="1" customWidth="1"/>
    <col min="11" max="16384" width="9" style="6"/>
  </cols>
  <sheetData>
    <row r="3" spans="1:10" s="9" customFormat="1" ht="20.25" x14ac:dyDescent="0.3">
      <c r="B3" s="675" t="s">
        <v>145</v>
      </c>
      <c r="C3" s="675"/>
      <c r="D3" s="675"/>
      <c r="E3" s="675"/>
      <c r="F3" s="675"/>
      <c r="G3" s="675"/>
      <c r="H3" s="675"/>
      <c r="I3" s="675"/>
    </row>
    <row r="4" spans="1:10" s="9" customFormat="1" ht="20.25" x14ac:dyDescent="0.3">
      <c r="B4" s="674" t="s">
        <v>317</v>
      </c>
      <c r="C4" s="674"/>
      <c r="D4" s="674"/>
      <c r="E4" s="674"/>
      <c r="F4" s="674"/>
      <c r="G4" s="674"/>
      <c r="H4" s="674"/>
      <c r="I4" s="674"/>
    </row>
    <row r="5" spans="1:10" s="9" customFormat="1" ht="21" thickBot="1" x14ac:dyDescent="0.35">
      <c r="B5" s="79"/>
      <c r="C5" s="168"/>
      <c r="D5" s="78"/>
      <c r="E5" s="104"/>
      <c r="F5" s="639"/>
      <c r="G5" s="555"/>
      <c r="H5" s="208"/>
      <c r="I5" s="208" t="s">
        <v>47</v>
      </c>
    </row>
    <row r="6" spans="1:10" ht="34.5" customHeight="1" x14ac:dyDescent="0.25">
      <c r="A6" s="163" t="s">
        <v>125</v>
      </c>
      <c r="B6" s="676" t="s">
        <v>0</v>
      </c>
      <c r="C6" s="678" t="s">
        <v>320</v>
      </c>
      <c r="D6" s="678" t="s">
        <v>313</v>
      </c>
      <c r="E6" s="680" t="s">
        <v>319</v>
      </c>
      <c r="F6" s="681"/>
      <c r="G6" s="682"/>
      <c r="H6" s="678" t="s">
        <v>284</v>
      </c>
      <c r="I6" s="683" t="s">
        <v>151</v>
      </c>
      <c r="J6" s="91"/>
    </row>
    <row r="7" spans="1:10" ht="16.5" thickBot="1" x14ac:dyDescent="0.3">
      <c r="A7" s="163"/>
      <c r="B7" s="677"/>
      <c r="C7" s="679"/>
      <c r="D7" s="679"/>
      <c r="E7" s="590" t="str">
        <f>+'Term.ért. és eredmény'!D7</f>
        <v>07.18.fkv.a.</v>
      </c>
      <c r="F7" s="590" t="str">
        <f>+'Term.ért. és eredmény'!E7</f>
        <v>korrekció</v>
      </c>
      <c r="G7" s="590" t="str">
        <f>+'Term.ért. és eredmény'!F7</f>
        <v>korrigált</v>
      </c>
      <c r="H7" s="679"/>
      <c r="I7" s="684"/>
      <c r="J7" s="91"/>
    </row>
    <row r="8" spans="1:10" x14ac:dyDescent="0.25">
      <c r="A8" s="6">
        <v>9111</v>
      </c>
      <c r="B8" s="451" t="s">
        <v>13</v>
      </c>
      <c r="C8" s="74">
        <v>1372944</v>
      </c>
      <c r="D8" s="74">
        <v>2842474</v>
      </c>
      <c r="E8" s="452">
        <v>1126943</v>
      </c>
      <c r="F8" s="452">
        <v>265360</v>
      </c>
      <c r="G8" s="452">
        <f>+E8+F8</f>
        <v>1392303</v>
      </c>
      <c r="H8" s="591">
        <f xml:space="preserve"> IFERROR(G8/C8," ")</f>
        <v>1.0141003566059503</v>
      </c>
      <c r="I8" s="596">
        <f xml:space="preserve"> IFERROR(G8/D8," ")</f>
        <v>0.48982083917038466</v>
      </c>
    </row>
    <row r="9" spans="1:10" x14ac:dyDescent="0.25">
      <c r="A9" s="6">
        <v>9112</v>
      </c>
      <c r="B9" s="164" t="s">
        <v>15</v>
      </c>
      <c r="C9" s="92">
        <v>1526000</v>
      </c>
      <c r="D9" s="92">
        <v>3126611</v>
      </c>
      <c r="E9" s="5">
        <v>1241985</v>
      </c>
      <c r="F9" s="5">
        <v>291886</v>
      </c>
      <c r="G9" s="5">
        <f t="shared" ref="G9:G28" si="0">+E9+F9</f>
        <v>1533871</v>
      </c>
      <c r="H9" s="190">
        <f t="shared" ref="H9:H28" si="1" xml:space="preserve"> IFERROR(G9/C9," ")</f>
        <v>1.0051579292267365</v>
      </c>
      <c r="I9" s="192">
        <f t="shared" ref="I9:I28" si="2" xml:space="preserve"> IFERROR(G9/D9," ")</f>
        <v>0.49058581320157835</v>
      </c>
    </row>
    <row r="10" spans="1:10" s="127" customFormat="1" x14ac:dyDescent="0.25">
      <c r="A10" s="127">
        <v>911</v>
      </c>
      <c r="B10" s="165" t="s">
        <v>91</v>
      </c>
      <c r="C10" s="128">
        <v>2898944</v>
      </c>
      <c r="D10" s="128">
        <v>5969085</v>
      </c>
      <c r="E10" s="128">
        <f>SUM(E8:E9)</f>
        <v>2368928</v>
      </c>
      <c r="F10" s="128">
        <f>SUM(F8:F9)</f>
        <v>557246</v>
      </c>
      <c r="G10" s="128">
        <f t="shared" si="0"/>
        <v>2926174</v>
      </c>
      <c r="H10" s="444">
        <f t="shared" si="1"/>
        <v>1.0093930755475098</v>
      </c>
      <c r="I10" s="449">
        <f t="shared" si="2"/>
        <v>0.4902215331160471</v>
      </c>
    </row>
    <row r="11" spans="1:10" x14ac:dyDescent="0.25">
      <c r="A11" s="91">
        <v>9123</v>
      </c>
      <c r="B11" s="164" t="s">
        <v>14</v>
      </c>
      <c r="C11" s="92">
        <v>1943</v>
      </c>
      <c r="D11" s="92">
        <v>6800</v>
      </c>
      <c r="E11" s="5">
        <v>1629</v>
      </c>
      <c r="F11" s="5">
        <v>0</v>
      </c>
      <c r="G11" s="5">
        <f t="shared" si="0"/>
        <v>1629</v>
      </c>
      <c r="H11" s="190">
        <f t="shared" si="1"/>
        <v>0.8383942357179619</v>
      </c>
      <c r="I11" s="192">
        <f t="shared" si="2"/>
        <v>0.23955882352941177</v>
      </c>
    </row>
    <row r="12" spans="1:10" x14ac:dyDescent="0.25">
      <c r="A12" s="91">
        <v>9121</v>
      </c>
      <c r="B12" s="164" t="s">
        <v>106</v>
      </c>
      <c r="C12" s="92">
        <v>40589</v>
      </c>
      <c r="D12" s="92">
        <v>115000</v>
      </c>
      <c r="E12" s="5">
        <v>40629</v>
      </c>
      <c r="F12" s="5">
        <v>0</v>
      </c>
      <c r="G12" s="5">
        <f t="shared" si="0"/>
        <v>40629</v>
      </c>
      <c r="H12" s="190">
        <f t="shared" si="1"/>
        <v>1.0009854886791989</v>
      </c>
      <c r="I12" s="192">
        <f t="shared" si="2"/>
        <v>0.35329565217391307</v>
      </c>
    </row>
    <row r="13" spans="1:10" x14ac:dyDescent="0.25">
      <c r="A13" s="6">
        <v>9122</v>
      </c>
      <c r="B13" s="164" t="s">
        <v>16</v>
      </c>
      <c r="C13" s="92">
        <v>183069</v>
      </c>
      <c r="D13" s="92">
        <v>827539</v>
      </c>
      <c r="E13" s="5">
        <v>296400</v>
      </c>
      <c r="F13" s="5">
        <v>0</v>
      </c>
      <c r="G13" s="5">
        <f t="shared" si="0"/>
        <v>296400</v>
      </c>
      <c r="H13" s="190">
        <f t="shared" si="1"/>
        <v>1.6190616652737493</v>
      </c>
      <c r="I13" s="192">
        <f t="shared" si="2"/>
        <v>0.35817043063831433</v>
      </c>
    </row>
    <row r="14" spans="1:10" s="1" customFormat="1" ht="12.75" x14ac:dyDescent="0.2">
      <c r="B14" s="63" t="s">
        <v>89</v>
      </c>
      <c r="C14" s="445">
        <v>109659</v>
      </c>
      <c r="D14" s="445">
        <v>725694</v>
      </c>
      <c r="E14" s="64">
        <v>123417</v>
      </c>
      <c r="F14" s="64">
        <v>0</v>
      </c>
      <c r="G14" s="64">
        <f t="shared" si="0"/>
        <v>123417</v>
      </c>
      <c r="H14" s="209">
        <f t="shared" si="1"/>
        <v>1.1254616584138102</v>
      </c>
      <c r="I14" s="431">
        <f t="shared" si="2"/>
        <v>0.17006754913227889</v>
      </c>
    </row>
    <row r="15" spans="1:10" s="1" customFormat="1" ht="12.75" x14ac:dyDescent="0.2">
      <c r="B15" s="63" t="s">
        <v>90</v>
      </c>
      <c r="C15" s="445">
        <v>73410</v>
      </c>
      <c r="D15" s="445">
        <v>101845</v>
      </c>
      <c r="E15" s="64">
        <v>172983</v>
      </c>
      <c r="F15" s="64">
        <v>0</v>
      </c>
      <c r="G15" s="64">
        <f t="shared" si="0"/>
        <v>172983</v>
      </c>
      <c r="H15" s="209">
        <f t="shared" si="1"/>
        <v>2.3563955864323662</v>
      </c>
      <c r="I15" s="431">
        <f t="shared" si="2"/>
        <v>1.6984928076979724</v>
      </c>
    </row>
    <row r="16" spans="1:10" x14ac:dyDescent="0.25">
      <c r="A16" s="6">
        <v>9124</v>
      </c>
      <c r="B16" s="164" t="s">
        <v>104</v>
      </c>
      <c r="C16" s="92">
        <v>29048</v>
      </c>
      <c r="D16" s="92">
        <v>86912</v>
      </c>
      <c r="E16" s="5">
        <v>51234</v>
      </c>
      <c r="F16" s="5">
        <v>0</v>
      </c>
      <c r="G16" s="5">
        <f t="shared" si="0"/>
        <v>51234</v>
      </c>
      <c r="H16" s="190">
        <f t="shared" si="1"/>
        <v>1.7637703112090333</v>
      </c>
      <c r="I16" s="192">
        <f t="shared" si="2"/>
        <v>0.58949282032400585</v>
      </c>
    </row>
    <row r="17" spans="1:10" x14ac:dyDescent="0.25">
      <c r="A17" s="6">
        <v>9125</v>
      </c>
      <c r="B17" s="164" t="s">
        <v>86</v>
      </c>
      <c r="C17" s="92">
        <v>31960</v>
      </c>
      <c r="D17" s="92">
        <v>80385</v>
      </c>
      <c r="E17" s="5">
        <v>71306</v>
      </c>
      <c r="F17" s="5">
        <v>-21975</v>
      </c>
      <c r="G17" s="5">
        <f t="shared" si="0"/>
        <v>49331</v>
      </c>
      <c r="H17" s="190">
        <f t="shared" si="1"/>
        <v>1.5435231539424281</v>
      </c>
      <c r="I17" s="192">
        <f t="shared" si="2"/>
        <v>0.61368414505193758</v>
      </c>
    </row>
    <row r="18" spans="1:10" s="127" customFormat="1" ht="18.75" customHeight="1" x14ac:dyDescent="0.25">
      <c r="A18" s="127">
        <v>912</v>
      </c>
      <c r="B18" s="165" t="s">
        <v>92</v>
      </c>
      <c r="C18" s="446">
        <v>286609</v>
      </c>
      <c r="D18" s="446">
        <v>1116636</v>
      </c>
      <c r="E18" s="129">
        <f>SUM(E11:E13,E16:E17)</f>
        <v>461198</v>
      </c>
      <c r="F18" s="129">
        <f>SUM(F11:F13,F16:F17)</f>
        <v>-21975</v>
      </c>
      <c r="G18" s="129">
        <f t="shared" si="0"/>
        <v>439223</v>
      </c>
      <c r="H18" s="444">
        <f t="shared" si="1"/>
        <v>1.5324815340760409</v>
      </c>
      <c r="I18" s="449">
        <f t="shared" si="2"/>
        <v>0.39334483215658461</v>
      </c>
    </row>
    <row r="19" spans="1:10" s="130" customFormat="1" x14ac:dyDescent="0.25">
      <c r="B19" s="166" t="s">
        <v>2</v>
      </c>
      <c r="C19" s="131">
        <v>3185553</v>
      </c>
      <c r="D19" s="131">
        <v>7085721</v>
      </c>
      <c r="E19" s="131">
        <f>SUM(E10,E18)</f>
        <v>2830126</v>
      </c>
      <c r="F19" s="131">
        <f>SUM(F10,F18)</f>
        <v>535271</v>
      </c>
      <c r="G19" s="131">
        <f t="shared" si="0"/>
        <v>3365397</v>
      </c>
      <c r="H19" s="447">
        <f t="shared" si="1"/>
        <v>1.0564561317925019</v>
      </c>
      <c r="I19" s="450">
        <f t="shared" si="2"/>
        <v>0.47495477171624456</v>
      </c>
      <c r="J19" s="132"/>
    </row>
    <row r="20" spans="1:10" s="130" customFormat="1" x14ac:dyDescent="0.25">
      <c r="A20" s="130">
        <v>93</v>
      </c>
      <c r="B20" s="166" t="s">
        <v>4</v>
      </c>
      <c r="C20" s="448">
        <v>3832</v>
      </c>
      <c r="D20" s="448">
        <v>10300</v>
      </c>
      <c r="E20" s="157">
        <v>4057</v>
      </c>
      <c r="F20" s="157">
        <v>0</v>
      </c>
      <c r="G20" s="157">
        <f t="shared" si="0"/>
        <v>4057</v>
      </c>
      <c r="H20" s="447">
        <f t="shared" si="1"/>
        <v>1.0587160751565763</v>
      </c>
      <c r="I20" s="450">
        <f t="shared" si="2"/>
        <v>0.39388349514563109</v>
      </c>
    </row>
    <row r="21" spans="1:10" s="130" customFormat="1" x14ac:dyDescent="0.25">
      <c r="A21" s="130">
        <v>96</v>
      </c>
      <c r="B21" s="166" t="s">
        <v>11</v>
      </c>
      <c r="C21" s="448">
        <v>59522</v>
      </c>
      <c r="D21" s="448">
        <v>219769</v>
      </c>
      <c r="E21" s="131">
        <v>38688</v>
      </c>
      <c r="F21" s="131">
        <v>0</v>
      </c>
      <c r="G21" s="131">
        <f t="shared" si="0"/>
        <v>38688</v>
      </c>
      <c r="H21" s="447">
        <f t="shared" si="1"/>
        <v>0.64997815933604386</v>
      </c>
      <c r="I21" s="450">
        <f t="shared" si="2"/>
        <v>0.1760393868106967</v>
      </c>
    </row>
    <row r="22" spans="1:10" s="133" customFormat="1" ht="12.75" x14ac:dyDescent="0.2">
      <c r="B22" s="63" t="s">
        <v>109</v>
      </c>
      <c r="C22" s="445">
        <v>0</v>
      </c>
      <c r="D22" s="445">
        <v>0</v>
      </c>
      <c r="E22" s="64">
        <v>0</v>
      </c>
      <c r="F22" s="64">
        <v>0</v>
      </c>
      <c r="G22" s="64">
        <f t="shared" si="0"/>
        <v>0</v>
      </c>
      <c r="H22" s="209" t="str">
        <f t="shared" si="1"/>
        <v xml:space="preserve"> </v>
      </c>
      <c r="I22" s="431" t="str">
        <f t="shared" si="2"/>
        <v xml:space="preserve"> </v>
      </c>
    </row>
    <row r="23" spans="1:10" s="133" customFormat="1" ht="12.75" x14ac:dyDescent="0.2">
      <c r="B23" s="592" t="s">
        <v>150</v>
      </c>
      <c r="C23" s="593">
        <v>0</v>
      </c>
      <c r="D23" s="593">
        <v>56269</v>
      </c>
      <c r="E23" s="593">
        <v>1716</v>
      </c>
      <c r="F23" s="593">
        <v>0</v>
      </c>
      <c r="G23" s="593">
        <f t="shared" si="0"/>
        <v>1716</v>
      </c>
      <c r="H23" s="594" t="str">
        <f t="shared" si="1"/>
        <v xml:space="preserve"> </v>
      </c>
      <c r="I23" s="597">
        <f t="shared" si="2"/>
        <v>3.0496365672039668E-2</v>
      </c>
    </row>
    <row r="24" spans="1:10" s="133" customFormat="1" ht="13.5" thickBot="1" x14ac:dyDescent="0.25">
      <c r="B24" s="592" t="s">
        <v>310</v>
      </c>
      <c r="C24" s="595">
        <v>0</v>
      </c>
      <c r="D24" s="595">
        <v>90000</v>
      </c>
      <c r="E24" s="593">
        <v>0</v>
      </c>
      <c r="F24" s="593">
        <v>0</v>
      </c>
      <c r="G24" s="593">
        <v>0</v>
      </c>
      <c r="H24" s="594" t="str">
        <f t="shared" si="1"/>
        <v xml:space="preserve"> </v>
      </c>
      <c r="I24" s="597">
        <f t="shared" si="2"/>
        <v>0</v>
      </c>
    </row>
    <row r="25" spans="1:10" s="11" customFormat="1" ht="16.5" thickBot="1" x14ac:dyDescent="0.3">
      <c r="B25" s="134" t="s">
        <v>17</v>
      </c>
      <c r="C25" s="181">
        <v>3248907</v>
      </c>
      <c r="D25" s="181">
        <v>7315790</v>
      </c>
      <c r="E25" s="135">
        <f>SUM(E19,E20,E21)</f>
        <v>2872871</v>
      </c>
      <c r="F25" s="135">
        <f>SUM(F19,F20,F21)</f>
        <v>535271</v>
      </c>
      <c r="G25" s="135">
        <f t="shared" si="0"/>
        <v>3408142</v>
      </c>
      <c r="H25" s="210">
        <f t="shared" si="1"/>
        <v>1.049011867683501</v>
      </c>
      <c r="I25" s="158">
        <f t="shared" si="2"/>
        <v>0.4658611031754602</v>
      </c>
    </row>
    <row r="26" spans="1:10" s="10" customFormat="1" ht="16.5" thickBot="1" x14ac:dyDescent="0.3">
      <c r="B26" s="136" t="s">
        <v>18</v>
      </c>
      <c r="C26" s="180">
        <v>2973</v>
      </c>
      <c r="D26" s="180">
        <v>6780</v>
      </c>
      <c r="E26" s="137">
        <v>457</v>
      </c>
      <c r="F26" s="137">
        <v>0</v>
      </c>
      <c r="G26" s="137">
        <f t="shared" si="0"/>
        <v>457</v>
      </c>
      <c r="H26" s="207">
        <f t="shared" si="1"/>
        <v>0.15371678439286915</v>
      </c>
      <c r="I26" s="598">
        <f t="shared" si="2"/>
        <v>6.740412979351032E-2</v>
      </c>
    </row>
    <row r="27" spans="1:10" s="11" customFormat="1" ht="16.5" thickBot="1" x14ac:dyDescent="0.3">
      <c r="B27" s="134" t="s">
        <v>107</v>
      </c>
      <c r="C27" s="181">
        <v>3251880</v>
      </c>
      <c r="D27" s="181">
        <v>7322570</v>
      </c>
      <c r="E27" s="135">
        <f>SUM(E25:E26)</f>
        <v>2873328</v>
      </c>
      <c r="F27" s="135">
        <f>SUM(F25:F26)</f>
        <v>535271</v>
      </c>
      <c r="G27" s="135">
        <f t="shared" si="0"/>
        <v>3408599</v>
      </c>
      <c r="H27" s="210">
        <f t="shared" si="1"/>
        <v>1.0481933527682448</v>
      </c>
      <c r="I27" s="560">
        <f t="shared" si="2"/>
        <v>0.46549217009874949</v>
      </c>
    </row>
    <row r="28" spans="1:10" ht="34.5" customHeight="1" thickBot="1" x14ac:dyDescent="0.3">
      <c r="B28" s="138" t="s">
        <v>19</v>
      </c>
      <c r="C28" s="181">
        <v>3251880</v>
      </c>
      <c r="D28" s="181">
        <v>7322570</v>
      </c>
      <c r="E28" s="135">
        <f>SUM(E27:E27)</f>
        <v>2873328</v>
      </c>
      <c r="F28" s="135">
        <f>SUM(F27:F27)</f>
        <v>535271</v>
      </c>
      <c r="G28" s="135">
        <f t="shared" si="0"/>
        <v>3408599</v>
      </c>
      <c r="H28" s="211">
        <f t="shared" si="1"/>
        <v>1.0481933527682448</v>
      </c>
      <c r="I28" s="599">
        <f t="shared" si="2"/>
        <v>0.46549217009874949</v>
      </c>
      <c r="J28" s="75"/>
    </row>
    <row r="29" spans="1:10" x14ac:dyDescent="0.25">
      <c r="B29" s="20"/>
      <c r="C29" s="20"/>
      <c r="E29" s="75"/>
      <c r="F29" s="75"/>
      <c r="G29" s="75"/>
    </row>
    <row r="30" spans="1:10" x14ac:dyDescent="0.25">
      <c r="B30" s="65"/>
      <c r="C30" s="65"/>
    </row>
    <row r="31" spans="1:10" x14ac:dyDescent="0.25">
      <c r="B31" s="65"/>
      <c r="C31" s="65"/>
    </row>
    <row r="38" spans="4:4" x14ac:dyDescent="0.25">
      <c r="D38" s="6" t="s">
        <v>119</v>
      </c>
    </row>
  </sheetData>
  <mergeCells count="8">
    <mergeCell ref="B4:I4"/>
    <mergeCell ref="B3:I3"/>
    <mergeCell ref="B6:B7"/>
    <mergeCell ref="C6:C7"/>
    <mergeCell ref="D6:D7"/>
    <mergeCell ref="E6:G6"/>
    <mergeCell ref="H6:H7"/>
    <mergeCell ref="I6:I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>
    <oddHeader>&amp;L&amp;10VASIVÍZ ZRt.&amp;R&amp;10 2017. július 31.</oddHeader>
  </headerFooter>
  <ignoredErrors>
    <ignoredError sqref="E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3:V50"/>
  <sheetViews>
    <sheetView zoomScale="95" zoomScaleNormal="95" workbookViewId="0">
      <selection activeCell="L36" sqref="L36"/>
    </sheetView>
  </sheetViews>
  <sheetFormatPr defaultColWidth="9" defaultRowHeight="15.75" x14ac:dyDescent="0.25"/>
  <cols>
    <col min="1" max="1" width="0.125" style="7" customWidth="1"/>
    <col min="2" max="2" width="5.125" style="7" bestFit="1" customWidth="1"/>
    <col min="3" max="3" width="43.5" style="7" customWidth="1"/>
    <col min="4" max="4" width="9.5" style="7" customWidth="1"/>
    <col min="5" max="5" width="9" style="7" customWidth="1"/>
    <col min="6" max="6" width="9.375" style="13" bestFit="1" customWidth="1"/>
    <col min="7" max="7" width="7.375" style="13" bestFit="1" customWidth="1"/>
    <col min="8" max="8" width="9.375" style="13" bestFit="1" customWidth="1"/>
    <col min="9" max="9" width="8.25" style="13" customWidth="1"/>
    <col min="10" max="10" width="9.375" style="13" customWidth="1"/>
    <col min="11" max="11" width="8.25" style="13" customWidth="1"/>
    <col min="12" max="12" width="10.375" style="13" customWidth="1"/>
    <col min="13" max="13" width="8.125" style="13" customWidth="1"/>
    <col min="14" max="14" width="12.875" style="7" customWidth="1"/>
    <col min="15" max="15" width="13.25" style="7" customWidth="1"/>
    <col min="16" max="16" width="12.375" style="7" bestFit="1" customWidth="1"/>
    <col min="17" max="18" width="9" style="7"/>
    <col min="19" max="19" width="18.75" style="7" bestFit="1" customWidth="1"/>
    <col min="20" max="16384" width="9" style="7"/>
  </cols>
  <sheetData>
    <row r="3" spans="1:22" ht="20.25" x14ac:dyDescent="0.25">
      <c r="B3" s="686" t="s">
        <v>146</v>
      </c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6"/>
    </row>
    <row r="4" spans="1:22" ht="20.25" x14ac:dyDescent="0.25">
      <c r="A4" s="109"/>
      <c r="B4" s="685" t="s">
        <v>317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</row>
    <row r="5" spans="1:22" s="84" customFormat="1" ht="16.5" thickBot="1" x14ac:dyDescent="0.3"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  <c r="O5" s="218" t="s">
        <v>47</v>
      </c>
    </row>
    <row r="6" spans="1:22" ht="33" customHeight="1" x14ac:dyDescent="0.25">
      <c r="A6" s="163" t="s">
        <v>125</v>
      </c>
      <c r="B6" s="676" t="s">
        <v>46</v>
      </c>
      <c r="C6" s="687" t="s">
        <v>0</v>
      </c>
      <c r="D6" s="689" t="s">
        <v>320</v>
      </c>
      <c r="E6" s="690"/>
      <c r="F6" s="689" t="s">
        <v>313</v>
      </c>
      <c r="G6" s="690"/>
      <c r="H6" s="680" t="s">
        <v>319</v>
      </c>
      <c r="I6" s="681"/>
      <c r="J6" s="681"/>
      <c r="K6" s="681"/>
      <c r="L6" s="681"/>
      <c r="M6" s="682"/>
      <c r="N6" s="678" t="s">
        <v>284</v>
      </c>
      <c r="O6" s="683" t="s">
        <v>151</v>
      </c>
    </row>
    <row r="7" spans="1:22" ht="16.5" thickBot="1" x14ac:dyDescent="0.3">
      <c r="A7" s="163"/>
      <c r="B7" s="677"/>
      <c r="C7" s="688"/>
      <c r="D7" s="691"/>
      <c r="E7" s="692"/>
      <c r="F7" s="691"/>
      <c r="G7" s="692"/>
      <c r="H7" s="693" t="s">
        <v>326</v>
      </c>
      <c r="I7" s="694"/>
      <c r="J7" s="693" t="s">
        <v>308</v>
      </c>
      <c r="K7" s="694"/>
      <c r="L7" s="693" t="s">
        <v>309</v>
      </c>
      <c r="M7" s="694"/>
      <c r="N7" s="679"/>
      <c r="O7" s="684"/>
    </row>
    <row r="8" spans="1:22" x14ac:dyDescent="0.25">
      <c r="A8" s="7">
        <v>511</v>
      </c>
      <c r="B8" s="114" t="s">
        <v>1</v>
      </c>
      <c r="C8" s="124" t="s">
        <v>20</v>
      </c>
      <c r="D8" s="182">
        <v>314340</v>
      </c>
      <c r="E8" s="182"/>
      <c r="F8" s="3">
        <v>663397</v>
      </c>
      <c r="G8" s="3"/>
      <c r="H8" s="125">
        <v>308018</v>
      </c>
      <c r="I8" s="226"/>
      <c r="J8" s="226">
        <v>0</v>
      </c>
      <c r="K8" s="226"/>
      <c r="L8" s="226">
        <f>+H8+J8</f>
        <v>308018</v>
      </c>
      <c r="M8" s="226"/>
      <c r="N8" s="224">
        <f>IFERROR(L8/D8," ")</f>
        <v>0.97988801934211367</v>
      </c>
      <c r="O8" s="219">
        <f>IFERROR(L8/F8," ")</f>
        <v>0.46430417985007472</v>
      </c>
      <c r="P8" s="8"/>
      <c r="Q8" s="8"/>
      <c r="R8" s="8"/>
      <c r="S8" s="8"/>
      <c r="T8" s="8"/>
      <c r="U8" s="8"/>
      <c r="V8" s="8"/>
    </row>
    <row r="9" spans="1:22" x14ac:dyDescent="0.25">
      <c r="A9" s="7">
        <v>512</v>
      </c>
      <c r="B9" s="115" t="s">
        <v>3</v>
      </c>
      <c r="C9" s="121" t="s">
        <v>21</v>
      </c>
      <c r="D9" s="183">
        <v>362037</v>
      </c>
      <c r="E9" s="183"/>
      <c r="F9" s="4">
        <v>706823</v>
      </c>
      <c r="G9" s="4"/>
      <c r="H9" s="110">
        <v>248905</v>
      </c>
      <c r="I9" s="110"/>
      <c r="J9" s="110">
        <v>97966</v>
      </c>
      <c r="K9" s="226"/>
      <c r="L9" s="110">
        <f>SUM(M10:M13)</f>
        <v>346871</v>
      </c>
      <c r="M9" s="226"/>
      <c r="N9" s="224">
        <f>IFERROR(L9/D9," ")</f>
        <v>0.95810925402652214</v>
      </c>
      <c r="O9" s="219">
        <f>IFERROR(L9/F9," ")</f>
        <v>0.490746622563216</v>
      </c>
      <c r="P9" s="8"/>
      <c r="Q9" s="8"/>
    </row>
    <row r="10" spans="1:22" x14ac:dyDescent="0.25">
      <c r="A10" s="7">
        <v>5121</v>
      </c>
      <c r="B10" s="115"/>
      <c r="C10" s="121" t="s">
        <v>93</v>
      </c>
      <c r="D10" s="183"/>
      <c r="E10" s="183">
        <v>267815</v>
      </c>
      <c r="F10" s="4"/>
      <c r="G10" s="4">
        <v>519469</v>
      </c>
      <c r="H10" s="110"/>
      <c r="I10" s="111">
        <v>164023</v>
      </c>
      <c r="J10" s="111"/>
      <c r="K10" s="111">
        <v>86507</v>
      </c>
      <c r="L10" s="111"/>
      <c r="M10" s="111">
        <f>+I10+K10</f>
        <v>250530</v>
      </c>
      <c r="N10" s="225">
        <f>IFERROR(M10/E10," ")</f>
        <v>0.93545917891081531</v>
      </c>
      <c r="O10" s="220">
        <f>IFERROR(M10/G10," ")</f>
        <v>0.48228094457994608</v>
      </c>
      <c r="P10" s="8"/>
      <c r="Q10" s="8"/>
    </row>
    <row r="11" spans="1:22" x14ac:dyDescent="0.25">
      <c r="A11" s="7">
        <v>5122</v>
      </c>
      <c r="B11" s="115"/>
      <c r="C11" s="121" t="s">
        <v>94</v>
      </c>
      <c r="D11" s="183"/>
      <c r="E11" s="183">
        <v>43689</v>
      </c>
      <c r="F11" s="4"/>
      <c r="G11" s="4">
        <v>82269</v>
      </c>
      <c r="H11" s="110"/>
      <c r="I11" s="111">
        <v>35959</v>
      </c>
      <c r="J11" s="111"/>
      <c r="K11" s="111">
        <v>3822</v>
      </c>
      <c r="L11" s="111"/>
      <c r="M11" s="111">
        <f t="shared" ref="M11:M13" si="0">+I11+K11</f>
        <v>39781</v>
      </c>
      <c r="N11" s="225">
        <f t="shared" ref="N11:N13" si="1">IFERROR(M11/E11," ")</f>
        <v>0.91054956625237471</v>
      </c>
      <c r="O11" s="220">
        <f t="shared" ref="O11:O13" si="2">IFERROR(M11/G11," ")</f>
        <v>0.48354787343957017</v>
      </c>
      <c r="P11" s="8"/>
      <c r="Q11" s="8"/>
    </row>
    <row r="12" spans="1:22" x14ac:dyDescent="0.25">
      <c r="A12" s="7">
        <v>5123</v>
      </c>
      <c r="B12" s="115"/>
      <c r="C12" s="121" t="s">
        <v>95</v>
      </c>
      <c r="D12" s="183"/>
      <c r="E12" s="183">
        <v>49088</v>
      </c>
      <c r="F12" s="4"/>
      <c r="G12" s="4">
        <v>101335</v>
      </c>
      <c r="H12" s="110"/>
      <c r="I12" s="111">
        <v>47884</v>
      </c>
      <c r="J12" s="111"/>
      <c r="K12" s="111">
        <v>7637</v>
      </c>
      <c r="L12" s="111"/>
      <c r="M12" s="111">
        <f t="shared" si="0"/>
        <v>55521</v>
      </c>
      <c r="N12" s="225">
        <f t="shared" si="1"/>
        <v>1.1310503585397653</v>
      </c>
      <c r="O12" s="220">
        <f t="shared" si="2"/>
        <v>0.54789559382247</v>
      </c>
      <c r="P12" s="8"/>
      <c r="Q12" s="8"/>
    </row>
    <row r="13" spans="1:22" x14ac:dyDescent="0.25">
      <c r="A13" s="7">
        <v>5124</v>
      </c>
      <c r="B13" s="115"/>
      <c r="C13" s="121" t="s">
        <v>117</v>
      </c>
      <c r="D13" s="183"/>
      <c r="E13" s="183">
        <v>1445</v>
      </c>
      <c r="F13" s="4"/>
      <c r="G13" s="4">
        <v>3750</v>
      </c>
      <c r="H13" s="110"/>
      <c r="I13" s="111">
        <v>1039</v>
      </c>
      <c r="J13" s="111"/>
      <c r="K13" s="111">
        <v>0</v>
      </c>
      <c r="L13" s="111"/>
      <c r="M13" s="111">
        <f t="shared" si="0"/>
        <v>1039</v>
      </c>
      <c r="N13" s="225">
        <f t="shared" si="1"/>
        <v>0.71903114186851214</v>
      </c>
      <c r="O13" s="220">
        <f t="shared" si="2"/>
        <v>0.27706666666666668</v>
      </c>
      <c r="P13" s="8"/>
      <c r="Q13" s="8"/>
    </row>
    <row r="14" spans="1:22" x14ac:dyDescent="0.25">
      <c r="A14" s="7">
        <v>52</v>
      </c>
      <c r="B14" s="115" t="s">
        <v>6</v>
      </c>
      <c r="C14" s="121" t="s">
        <v>22</v>
      </c>
      <c r="D14" s="183">
        <v>755965</v>
      </c>
      <c r="E14" s="183"/>
      <c r="F14" s="4">
        <v>1835079</v>
      </c>
      <c r="G14" s="4"/>
      <c r="H14" s="110">
        <v>359927</v>
      </c>
      <c r="I14" s="110"/>
      <c r="J14" s="110">
        <v>463113</v>
      </c>
      <c r="K14" s="110"/>
      <c r="L14" s="110">
        <f>SUM(M15:M21)</f>
        <v>823040</v>
      </c>
      <c r="M14" s="110"/>
      <c r="N14" s="224">
        <f>IFERROR(L14/D14," ")</f>
        <v>1.0887276527352456</v>
      </c>
      <c r="O14" s="219">
        <f>IFERROR(L14/F14," ")</f>
        <v>0.44850385187776659</v>
      </c>
      <c r="P14" s="8"/>
      <c r="Q14" s="8"/>
    </row>
    <row r="15" spans="1:22" x14ac:dyDescent="0.25">
      <c r="A15" s="7">
        <v>521</v>
      </c>
      <c r="B15" s="115"/>
      <c r="C15" s="121" t="s">
        <v>98</v>
      </c>
      <c r="D15" s="183"/>
      <c r="E15" s="183">
        <v>402374</v>
      </c>
      <c r="F15" s="4"/>
      <c r="G15" s="4">
        <v>834632</v>
      </c>
      <c r="H15" s="110"/>
      <c r="I15" s="111">
        <v>-3978</v>
      </c>
      <c r="J15" s="111"/>
      <c r="K15" s="111">
        <v>406236</v>
      </c>
      <c r="L15" s="111"/>
      <c r="M15" s="111">
        <f>+I15+K15</f>
        <v>402258</v>
      </c>
      <c r="N15" s="225">
        <f t="shared" ref="N15" si="3">IFERROR(M15/E15," ")</f>
        <v>0.99971171099524325</v>
      </c>
      <c r="O15" s="220">
        <f t="shared" ref="O15" si="4">IFERROR(M15/G15," ")</f>
        <v>0.48195851584890109</v>
      </c>
      <c r="P15" s="8"/>
      <c r="Q15" s="8"/>
    </row>
    <row r="16" spans="1:22" x14ac:dyDescent="0.25">
      <c r="A16" s="7">
        <v>522</v>
      </c>
      <c r="B16" s="115"/>
      <c r="C16" s="121" t="s">
        <v>96</v>
      </c>
      <c r="D16" s="183"/>
      <c r="E16" s="183">
        <v>48814</v>
      </c>
      <c r="F16" s="4"/>
      <c r="G16" s="4">
        <v>155000</v>
      </c>
      <c r="H16" s="110"/>
      <c r="I16" s="110">
        <v>51673</v>
      </c>
      <c r="J16" s="110"/>
      <c r="K16" s="110">
        <v>2672</v>
      </c>
      <c r="L16" s="110"/>
      <c r="M16" s="111">
        <f t="shared" ref="M16:M21" si="5">+I16+K16</f>
        <v>54345</v>
      </c>
      <c r="N16" s="225">
        <f t="shared" ref="N16:N21" si="6">IFERROR(M16/E16," ")</f>
        <v>1.1133076576392018</v>
      </c>
      <c r="O16" s="220">
        <f t="shared" ref="O16:O21" si="7">IFERROR(M16/G16," ")</f>
        <v>0.35061290322580646</v>
      </c>
      <c r="P16" s="8"/>
      <c r="Q16" s="8"/>
    </row>
    <row r="17" spans="1:17" x14ac:dyDescent="0.25">
      <c r="A17" s="7">
        <v>5231</v>
      </c>
      <c r="B17" s="115"/>
      <c r="C17" s="121" t="s">
        <v>97</v>
      </c>
      <c r="D17" s="183"/>
      <c r="E17" s="183">
        <v>71417</v>
      </c>
      <c r="F17" s="4"/>
      <c r="G17" s="4">
        <v>132000</v>
      </c>
      <c r="H17" s="110"/>
      <c r="I17" s="111">
        <v>31559</v>
      </c>
      <c r="J17" s="111"/>
      <c r="K17" s="111">
        <v>31725</v>
      </c>
      <c r="L17" s="111"/>
      <c r="M17" s="111">
        <f t="shared" si="5"/>
        <v>63284</v>
      </c>
      <c r="N17" s="225">
        <f t="shared" si="6"/>
        <v>0.88611955136732146</v>
      </c>
      <c r="O17" s="220">
        <f t="shared" si="7"/>
        <v>0.47942424242424242</v>
      </c>
      <c r="P17" s="8"/>
      <c r="Q17" s="8"/>
    </row>
    <row r="18" spans="1:17" x14ac:dyDescent="0.25">
      <c r="A18" s="7">
        <v>5232</v>
      </c>
      <c r="B18" s="115"/>
      <c r="C18" s="121" t="s">
        <v>99</v>
      </c>
      <c r="D18" s="183"/>
      <c r="E18" s="183">
        <v>30697</v>
      </c>
      <c r="F18" s="4"/>
      <c r="G18" s="4">
        <v>75200</v>
      </c>
      <c r="H18" s="110"/>
      <c r="I18" s="111">
        <v>26626</v>
      </c>
      <c r="J18" s="111"/>
      <c r="K18" s="111">
        <v>6681</v>
      </c>
      <c r="L18" s="111"/>
      <c r="M18" s="111">
        <f t="shared" si="5"/>
        <v>33307</v>
      </c>
      <c r="N18" s="225">
        <f t="shared" si="6"/>
        <v>1.0850245952373196</v>
      </c>
      <c r="O18" s="220">
        <f t="shared" si="7"/>
        <v>0.4429122340425532</v>
      </c>
      <c r="P18" s="8"/>
      <c r="Q18" s="8"/>
    </row>
    <row r="19" spans="1:17" x14ac:dyDescent="0.25">
      <c r="A19" s="7">
        <v>524</v>
      </c>
      <c r="B19" s="115"/>
      <c r="C19" s="121" t="s">
        <v>100</v>
      </c>
      <c r="D19" s="183"/>
      <c r="E19" s="183">
        <v>40776</v>
      </c>
      <c r="F19" s="4"/>
      <c r="G19" s="4">
        <v>82396</v>
      </c>
      <c r="H19" s="110"/>
      <c r="I19" s="110">
        <v>36606</v>
      </c>
      <c r="J19" s="110"/>
      <c r="K19" s="110">
        <v>4021</v>
      </c>
      <c r="L19" s="110"/>
      <c r="M19" s="111">
        <f t="shared" si="5"/>
        <v>40627</v>
      </c>
      <c r="N19" s="225">
        <f t="shared" si="6"/>
        <v>0.99634588973906224</v>
      </c>
      <c r="O19" s="220">
        <f t="shared" si="7"/>
        <v>0.49307005194426912</v>
      </c>
      <c r="P19" s="8"/>
      <c r="Q19" s="8"/>
    </row>
    <row r="20" spans="1:17" x14ac:dyDescent="0.25">
      <c r="A20" s="7">
        <v>525</v>
      </c>
      <c r="B20" s="115"/>
      <c r="C20" s="121" t="s">
        <v>118</v>
      </c>
      <c r="D20" s="183"/>
      <c r="E20" s="183">
        <v>5738</v>
      </c>
      <c r="F20" s="4"/>
      <c r="G20" s="4">
        <v>15500</v>
      </c>
      <c r="H20" s="110"/>
      <c r="I20" s="110">
        <v>2372</v>
      </c>
      <c r="J20" s="110"/>
      <c r="K20" s="110">
        <v>664</v>
      </c>
      <c r="L20" s="110"/>
      <c r="M20" s="111">
        <f t="shared" si="5"/>
        <v>3036</v>
      </c>
      <c r="N20" s="225">
        <f t="shared" si="6"/>
        <v>0.5291042174973859</v>
      </c>
      <c r="O20" s="220">
        <f t="shared" si="7"/>
        <v>0.19587096774193549</v>
      </c>
      <c r="P20" s="8"/>
      <c r="Q20" s="8"/>
    </row>
    <row r="21" spans="1:17" x14ac:dyDescent="0.25">
      <c r="A21" s="7">
        <v>526</v>
      </c>
      <c r="B21" s="115"/>
      <c r="C21" s="121" t="s">
        <v>101</v>
      </c>
      <c r="D21" s="183"/>
      <c r="E21" s="183">
        <v>156149</v>
      </c>
      <c r="F21" s="4"/>
      <c r="G21" s="4">
        <v>540351</v>
      </c>
      <c r="H21" s="110"/>
      <c r="I21" s="111">
        <v>215069</v>
      </c>
      <c r="J21" s="111"/>
      <c r="K21" s="111">
        <v>11114</v>
      </c>
      <c r="L21" s="111"/>
      <c r="M21" s="111">
        <f t="shared" si="5"/>
        <v>226183</v>
      </c>
      <c r="N21" s="225">
        <f t="shared" si="6"/>
        <v>1.4485075152578626</v>
      </c>
      <c r="O21" s="220">
        <f t="shared" si="7"/>
        <v>0.41858532694489325</v>
      </c>
      <c r="P21" s="8"/>
      <c r="Q21" s="8"/>
    </row>
    <row r="22" spans="1:17" x14ac:dyDescent="0.25">
      <c r="A22" s="7">
        <v>53</v>
      </c>
      <c r="B22" s="115" t="s">
        <v>7</v>
      </c>
      <c r="C22" s="121" t="s">
        <v>23</v>
      </c>
      <c r="D22" s="183">
        <v>132462</v>
      </c>
      <c r="E22" s="183"/>
      <c r="F22" s="4">
        <v>256203</v>
      </c>
      <c r="G22" s="4"/>
      <c r="H22" s="4">
        <v>128669</v>
      </c>
      <c r="I22" s="4"/>
      <c r="J22" s="4">
        <v>-3938</v>
      </c>
      <c r="K22" s="4"/>
      <c r="L22" s="4">
        <f>+H22+J22</f>
        <v>124731</v>
      </c>
      <c r="M22" s="4"/>
      <c r="N22" s="224">
        <f>IFERROR(L22/D22," ")</f>
        <v>0.94163609186030706</v>
      </c>
      <c r="O22" s="219">
        <f>IFERROR(L22/F22," ")</f>
        <v>0.48684441634172904</v>
      </c>
      <c r="P22" s="8"/>
      <c r="Q22" s="8"/>
    </row>
    <row r="23" spans="1:17" x14ac:dyDescent="0.25">
      <c r="A23" s="7">
        <v>812</v>
      </c>
      <c r="B23" s="116" t="s">
        <v>37</v>
      </c>
      <c r="C23" s="121" t="s">
        <v>24</v>
      </c>
      <c r="D23" s="183">
        <v>78</v>
      </c>
      <c r="E23" s="183"/>
      <c r="F23" s="4">
        <v>1500</v>
      </c>
      <c r="G23" s="4"/>
      <c r="H23" s="111">
        <v>1959</v>
      </c>
      <c r="I23" s="4"/>
      <c r="J23" s="4">
        <v>0</v>
      </c>
      <c r="K23" s="4"/>
      <c r="L23" s="4">
        <f>+H23+J23</f>
        <v>1959</v>
      </c>
      <c r="M23" s="4"/>
      <c r="N23" s="224">
        <f t="shared" ref="N23:N30" si="8">IFERROR(L23/D23," ")</f>
        <v>25.115384615384617</v>
      </c>
      <c r="O23" s="219">
        <f t="shared" ref="O23:O30" si="9">IFERROR(L23/F23," ")</f>
        <v>1.306</v>
      </c>
      <c r="P23" s="8"/>
      <c r="Q23" s="8"/>
    </row>
    <row r="24" spans="1:17" s="453" customFormat="1" ht="31.5" x14ac:dyDescent="0.25">
      <c r="B24" s="117" t="s">
        <v>5</v>
      </c>
      <c r="C24" s="122" t="s">
        <v>25</v>
      </c>
      <c r="D24" s="184">
        <v>1564882</v>
      </c>
      <c r="E24" s="184"/>
      <c r="F24" s="454">
        <v>3463002</v>
      </c>
      <c r="G24" s="454"/>
      <c r="H24" s="454">
        <f>SUM(H8:H23)</f>
        <v>1047478</v>
      </c>
      <c r="I24" s="454"/>
      <c r="J24" s="454">
        <f>SUM(J8:J23)</f>
        <v>557141</v>
      </c>
      <c r="K24" s="454"/>
      <c r="L24" s="454">
        <f>SUM(L8:L23)</f>
        <v>1604619</v>
      </c>
      <c r="M24" s="454"/>
      <c r="N24" s="601">
        <f t="shared" si="8"/>
        <v>1.0253929689267305</v>
      </c>
      <c r="O24" s="602">
        <f t="shared" si="9"/>
        <v>0.46336069109980299</v>
      </c>
      <c r="P24" s="455"/>
      <c r="Q24" s="455"/>
    </row>
    <row r="25" spans="1:17" x14ac:dyDescent="0.25">
      <c r="B25" s="115" t="s">
        <v>26</v>
      </c>
      <c r="C25" s="121" t="s">
        <v>27</v>
      </c>
      <c r="D25" s="183">
        <v>939508</v>
      </c>
      <c r="E25" s="183"/>
      <c r="F25" s="4">
        <v>2013967</v>
      </c>
      <c r="G25" s="4"/>
      <c r="H25" s="4">
        <v>944633</v>
      </c>
      <c r="I25" s="4"/>
      <c r="J25" s="4">
        <v>37097</v>
      </c>
      <c r="K25" s="4"/>
      <c r="L25" s="4">
        <f>+H25+J25</f>
        <v>981730</v>
      </c>
      <c r="M25" s="4"/>
      <c r="N25" s="224">
        <f t="shared" si="8"/>
        <v>1.0449405433482206</v>
      </c>
      <c r="O25" s="219">
        <f t="shared" si="9"/>
        <v>0.48746081738181413</v>
      </c>
      <c r="P25" s="8"/>
      <c r="Q25" s="8"/>
    </row>
    <row r="26" spans="1:17" x14ac:dyDescent="0.25">
      <c r="B26" s="115" t="s">
        <v>28</v>
      </c>
      <c r="C26" s="121" t="s">
        <v>29</v>
      </c>
      <c r="D26" s="183">
        <v>103194</v>
      </c>
      <c r="E26" s="183"/>
      <c r="F26" s="4">
        <v>209772</v>
      </c>
      <c r="G26" s="4"/>
      <c r="H26" s="4">
        <v>100865</v>
      </c>
      <c r="I26" s="4"/>
      <c r="J26" s="4">
        <v>4021</v>
      </c>
      <c r="K26" s="4"/>
      <c r="L26" s="4">
        <f t="shared" ref="L26:L27" si="10">+H26+J26</f>
        <v>104886</v>
      </c>
      <c r="M26" s="4"/>
      <c r="N26" s="224">
        <f t="shared" si="8"/>
        <v>1.0163963021105877</v>
      </c>
      <c r="O26" s="219">
        <f t="shared" si="9"/>
        <v>0.5</v>
      </c>
      <c r="P26" s="8"/>
      <c r="Q26" s="8"/>
    </row>
    <row r="27" spans="1:17" x14ac:dyDescent="0.25">
      <c r="B27" s="115" t="s">
        <v>30</v>
      </c>
      <c r="C27" s="121" t="s">
        <v>31</v>
      </c>
      <c r="D27" s="183">
        <v>272138</v>
      </c>
      <c r="E27" s="183"/>
      <c r="F27" s="4">
        <v>490823</v>
      </c>
      <c r="G27" s="4"/>
      <c r="H27" s="4">
        <v>232500</v>
      </c>
      <c r="I27" s="4"/>
      <c r="J27" s="4">
        <v>8149</v>
      </c>
      <c r="K27" s="4"/>
      <c r="L27" s="4">
        <f t="shared" si="10"/>
        <v>240649</v>
      </c>
      <c r="M27" s="4"/>
      <c r="N27" s="224">
        <f t="shared" si="8"/>
        <v>0.8842903232918593</v>
      </c>
      <c r="O27" s="219">
        <f t="shared" si="9"/>
        <v>0.49029690947653226</v>
      </c>
      <c r="P27" s="8"/>
      <c r="Q27" s="8"/>
    </row>
    <row r="28" spans="1:17" s="453" customFormat="1" ht="31.5" x14ac:dyDescent="0.25">
      <c r="B28" s="118" t="s">
        <v>8</v>
      </c>
      <c r="C28" s="122" t="s">
        <v>282</v>
      </c>
      <c r="D28" s="184">
        <v>1314840</v>
      </c>
      <c r="E28" s="184"/>
      <c r="F28" s="456">
        <v>2714562</v>
      </c>
      <c r="G28" s="456"/>
      <c r="H28" s="456">
        <f>SUM(H25:H27)</f>
        <v>1277998</v>
      </c>
      <c r="I28" s="456"/>
      <c r="J28" s="456">
        <f>SUM(J25:J27)</f>
        <v>49267</v>
      </c>
      <c r="K28" s="456"/>
      <c r="L28" s="456">
        <f>SUM(L25:L27)</f>
        <v>1327265</v>
      </c>
      <c r="M28" s="456"/>
      <c r="N28" s="601">
        <f t="shared" si="8"/>
        <v>1.0094498189893828</v>
      </c>
      <c r="O28" s="602">
        <f t="shared" si="9"/>
        <v>0.48894259921121713</v>
      </c>
      <c r="P28" s="455"/>
      <c r="Q28" s="455"/>
    </row>
    <row r="29" spans="1:17" s="453" customFormat="1" x14ac:dyDescent="0.25">
      <c r="B29" s="118" t="s">
        <v>9</v>
      </c>
      <c r="C29" s="122" t="s">
        <v>32</v>
      </c>
      <c r="D29" s="184">
        <v>218848</v>
      </c>
      <c r="E29" s="184"/>
      <c r="F29" s="456">
        <v>431646</v>
      </c>
      <c r="G29" s="456"/>
      <c r="H29" s="456">
        <v>217633</v>
      </c>
      <c r="I29" s="456"/>
      <c r="J29" s="456">
        <v>0</v>
      </c>
      <c r="K29" s="456"/>
      <c r="L29" s="456">
        <f>+H29+J29</f>
        <v>217633</v>
      </c>
      <c r="M29" s="456"/>
      <c r="N29" s="601">
        <f t="shared" si="8"/>
        <v>0.99444820149144608</v>
      </c>
      <c r="O29" s="602">
        <f t="shared" si="9"/>
        <v>0.50419325095101075</v>
      </c>
      <c r="P29" s="455"/>
      <c r="Q29" s="455"/>
    </row>
    <row r="30" spans="1:17" s="453" customFormat="1" x14ac:dyDescent="0.25">
      <c r="B30" s="118" t="s">
        <v>10</v>
      </c>
      <c r="C30" s="122" t="s">
        <v>33</v>
      </c>
      <c r="D30" s="184">
        <v>335573</v>
      </c>
      <c r="E30" s="184"/>
      <c r="F30" s="456">
        <v>683836</v>
      </c>
      <c r="G30" s="456"/>
      <c r="H30" s="456">
        <v>253350</v>
      </c>
      <c r="I30" s="456"/>
      <c r="J30" s="456">
        <v>71843</v>
      </c>
      <c r="K30" s="456"/>
      <c r="L30" s="456">
        <f>+H30+J30</f>
        <v>325193</v>
      </c>
      <c r="M30" s="456"/>
      <c r="N30" s="601">
        <f t="shared" si="8"/>
        <v>0.96906783322853751</v>
      </c>
      <c r="O30" s="602">
        <f t="shared" si="9"/>
        <v>0.47554238150667705</v>
      </c>
      <c r="P30" s="455"/>
      <c r="Q30" s="455"/>
    </row>
    <row r="31" spans="1:17" x14ac:dyDescent="0.25">
      <c r="B31" s="119"/>
      <c r="C31" s="123" t="s">
        <v>102</v>
      </c>
      <c r="D31" s="185"/>
      <c r="E31" s="185">
        <v>46025</v>
      </c>
      <c r="F31" s="4"/>
      <c r="G31" s="4">
        <v>95000</v>
      </c>
      <c r="H31" s="4"/>
      <c r="I31" s="4">
        <v>0</v>
      </c>
      <c r="J31" s="4"/>
      <c r="K31" s="4">
        <v>51000</v>
      </c>
      <c r="L31" s="4"/>
      <c r="M31" s="4">
        <f>+I31+K31</f>
        <v>51000</v>
      </c>
      <c r="N31" s="225">
        <f t="shared" ref="N31" si="11">IFERROR(M31/E31," ")</f>
        <v>1.1080934274850625</v>
      </c>
      <c r="O31" s="220">
        <f t="shared" ref="O31" si="12">IFERROR(M31/G31," ")</f>
        <v>0.5368421052631579</v>
      </c>
      <c r="P31" s="8"/>
      <c r="Q31" s="8"/>
    </row>
    <row r="32" spans="1:17" x14ac:dyDescent="0.25">
      <c r="B32" s="120"/>
      <c r="C32" s="123" t="s">
        <v>105</v>
      </c>
      <c r="D32" s="185"/>
      <c r="E32" s="185">
        <v>203858</v>
      </c>
      <c r="F32" s="4"/>
      <c r="G32" s="4">
        <v>405400</v>
      </c>
      <c r="H32" s="4"/>
      <c r="I32" s="4">
        <v>203438</v>
      </c>
      <c r="J32" s="4"/>
      <c r="K32" s="4">
        <v>0</v>
      </c>
      <c r="L32" s="4"/>
      <c r="M32" s="4">
        <f>+I32+K32</f>
        <v>203438</v>
      </c>
      <c r="N32" s="225">
        <f t="shared" ref="N32:N33" si="13">IFERROR(M32/E32," ")</f>
        <v>0.99793974236968874</v>
      </c>
      <c r="O32" s="220">
        <f t="shared" ref="O32:O33" si="14">IFERROR(M32/G32," ")</f>
        <v>0.50182042427232365</v>
      </c>
      <c r="P32" s="8"/>
      <c r="Q32" s="8"/>
    </row>
    <row r="33" spans="2:19" ht="16.5" thickBot="1" x14ac:dyDescent="0.3">
      <c r="B33" s="120"/>
      <c r="C33" s="604" t="s">
        <v>149</v>
      </c>
      <c r="D33" s="620"/>
      <c r="E33" s="605">
        <v>0</v>
      </c>
      <c r="F33" s="615"/>
      <c r="G33" s="600">
        <v>56269</v>
      </c>
      <c r="H33" s="606"/>
      <c r="I33" s="600">
        <v>11732</v>
      </c>
      <c r="J33" s="606"/>
      <c r="K33" s="600">
        <v>0</v>
      </c>
      <c r="L33" s="606"/>
      <c r="M33" s="600">
        <f>+I33+K33</f>
        <v>11732</v>
      </c>
      <c r="N33" s="603" t="str">
        <f t="shared" si="13"/>
        <v xml:space="preserve"> </v>
      </c>
      <c r="O33" s="221">
        <f t="shared" si="14"/>
        <v>0.20849846274147399</v>
      </c>
      <c r="P33" s="8"/>
      <c r="Q33" s="8"/>
    </row>
    <row r="34" spans="2:19" s="453" customFormat="1" ht="16.5" thickBot="1" x14ac:dyDescent="0.3">
      <c r="B34" s="139"/>
      <c r="C34" s="141" t="s">
        <v>111</v>
      </c>
      <c r="D34" s="614">
        <v>3434143</v>
      </c>
      <c r="E34" s="607"/>
      <c r="F34" s="459">
        <v>7293046</v>
      </c>
      <c r="G34" s="459"/>
      <c r="H34" s="459">
        <f>SUM(H24,H28,H29,H30)</f>
        <v>2796459</v>
      </c>
      <c r="I34" s="459"/>
      <c r="J34" s="459">
        <f>SUM(J24,J28,J29,J30)</f>
        <v>678251</v>
      </c>
      <c r="K34" s="459"/>
      <c r="L34" s="459">
        <f>SUM(L24,L28,L29,L30)</f>
        <v>3474710</v>
      </c>
      <c r="M34" s="459"/>
      <c r="N34" s="609">
        <f t="shared" ref="N34" si="15">IFERROR(L34/D34," ")</f>
        <v>1.0118128453008508</v>
      </c>
      <c r="O34" s="222">
        <f t="shared" ref="O34" si="16">IFERROR(L34/F34," ")</f>
        <v>0.47644153074037926</v>
      </c>
      <c r="P34" s="455"/>
      <c r="Q34" s="455"/>
      <c r="S34" s="458"/>
    </row>
    <row r="35" spans="2:19" s="453" customFormat="1" ht="16.5" thickBot="1" x14ac:dyDescent="0.3">
      <c r="B35" s="140" t="s">
        <v>34</v>
      </c>
      <c r="C35" s="610" t="s">
        <v>12</v>
      </c>
      <c r="D35" s="611">
        <v>273</v>
      </c>
      <c r="E35" s="611"/>
      <c r="F35" s="459">
        <v>1000</v>
      </c>
      <c r="G35" s="459"/>
      <c r="H35" s="459">
        <v>128</v>
      </c>
      <c r="I35" s="459"/>
      <c r="J35" s="459">
        <v>0</v>
      </c>
      <c r="K35" s="459"/>
      <c r="L35" s="459">
        <f>+H35+J35</f>
        <v>128</v>
      </c>
      <c r="M35" s="459"/>
      <c r="N35" s="609">
        <f t="shared" ref="N35:N37" si="17">IFERROR(L35/D35," ")</f>
        <v>0.46886446886446886</v>
      </c>
      <c r="O35" s="222">
        <f t="shared" ref="O35:O37" si="18">IFERROR(L35/F35," ")</f>
        <v>0.128</v>
      </c>
      <c r="P35" s="455"/>
      <c r="Q35" s="455"/>
    </row>
    <row r="36" spans="2:19" s="453" customFormat="1" ht="16.5" thickBot="1" x14ac:dyDescent="0.3">
      <c r="B36" s="139"/>
      <c r="C36" s="134" t="s">
        <v>108</v>
      </c>
      <c r="D36" s="181">
        <v>3434416</v>
      </c>
      <c r="E36" s="181"/>
      <c r="F36" s="459">
        <v>7294046</v>
      </c>
      <c r="G36" s="459"/>
      <c r="H36" s="459">
        <f>SUM(H34:H35)</f>
        <v>2796587</v>
      </c>
      <c r="I36" s="459"/>
      <c r="J36" s="459">
        <f>SUM(J34:J35)</f>
        <v>678251</v>
      </c>
      <c r="K36" s="459"/>
      <c r="L36" s="459">
        <f>SUM(L34:L35)</f>
        <v>3474838</v>
      </c>
      <c r="M36" s="459"/>
      <c r="N36" s="609">
        <f t="shared" si="17"/>
        <v>1.0117696866075629</v>
      </c>
      <c r="O36" s="222">
        <f t="shared" si="18"/>
        <v>0.47639376006128836</v>
      </c>
      <c r="P36" s="455"/>
      <c r="Q36" s="455"/>
    </row>
    <row r="37" spans="2:19" s="453" customFormat="1" ht="16.5" thickBot="1" x14ac:dyDescent="0.3">
      <c r="B37" s="139"/>
      <c r="C37" s="612" t="s">
        <v>35</v>
      </c>
      <c r="D37" s="613">
        <v>3434416</v>
      </c>
      <c r="E37" s="613"/>
      <c r="F37" s="457">
        <v>7294046</v>
      </c>
      <c r="G37" s="457"/>
      <c r="H37" s="457">
        <f>SUM(H36:H36)</f>
        <v>2796587</v>
      </c>
      <c r="I37" s="457"/>
      <c r="J37" s="457">
        <f>SUM(J36:J36)</f>
        <v>678251</v>
      </c>
      <c r="K37" s="457"/>
      <c r="L37" s="457">
        <f>SUM(L36:L36)</f>
        <v>3474838</v>
      </c>
      <c r="M37" s="457"/>
      <c r="N37" s="608">
        <f t="shared" si="17"/>
        <v>1.0117696866075629</v>
      </c>
      <c r="O37" s="223">
        <f t="shared" si="18"/>
        <v>0.47639376006128836</v>
      </c>
      <c r="P37" s="455"/>
      <c r="Q37" s="455"/>
    </row>
    <row r="38" spans="2:19" x14ac:dyDescent="0.2">
      <c r="B38" s="66"/>
      <c r="C38" s="8"/>
      <c r="D38" s="8"/>
      <c r="E38" s="8"/>
      <c r="H38" s="7"/>
      <c r="I38" s="7"/>
      <c r="J38" s="7"/>
      <c r="K38" s="7"/>
      <c r="L38" s="7"/>
      <c r="M38" s="7"/>
    </row>
    <row r="39" spans="2:19" s="68" customFormat="1" ht="15" x14ac:dyDescent="0.25">
      <c r="B39" s="65"/>
      <c r="C39" s="65"/>
      <c r="D39" s="65"/>
      <c r="E39" s="65"/>
      <c r="F39" s="67"/>
      <c r="G39" s="67"/>
      <c r="H39" s="67"/>
      <c r="I39" s="67"/>
      <c r="J39" s="67"/>
      <c r="K39" s="67"/>
      <c r="L39" s="67"/>
      <c r="M39" s="67"/>
    </row>
    <row r="40" spans="2:19" x14ac:dyDescent="0.25">
      <c r="B40" s="65"/>
      <c r="C40" s="14"/>
      <c r="D40" s="14"/>
      <c r="E40" s="14"/>
      <c r="H40" s="616"/>
      <c r="K40" s="616"/>
    </row>
    <row r="41" spans="2:19" x14ac:dyDescent="0.25">
      <c r="C41" s="15"/>
      <c r="D41" s="15"/>
      <c r="E41" s="15"/>
    </row>
    <row r="42" spans="2:19" x14ac:dyDescent="0.25">
      <c r="C42" s="15"/>
      <c r="D42" s="15"/>
      <c r="E42" s="15"/>
    </row>
    <row r="43" spans="2:19" x14ac:dyDescent="0.25">
      <c r="C43" s="15"/>
      <c r="D43" s="15"/>
      <c r="E43" s="15"/>
    </row>
    <row r="44" spans="2:19" x14ac:dyDescent="0.25">
      <c r="C44" s="15"/>
      <c r="D44" s="15"/>
      <c r="E44" s="15"/>
    </row>
    <row r="45" spans="2:19" x14ac:dyDescent="0.25">
      <c r="C45" s="15"/>
      <c r="D45" s="15"/>
      <c r="E45" s="15"/>
    </row>
    <row r="46" spans="2:19" x14ac:dyDescent="0.25">
      <c r="C46" s="16"/>
      <c r="D46" s="16"/>
      <c r="E46" s="16"/>
    </row>
    <row r="47" spans="2:19" x14ac:dyDescent="0.25">
      <c r="C47" s="17"/>
      <c r="D47" s="17"/>
      <c r="E47" s="17"/>
    </row>
    <row r="48" spans="2:19" x14ac:dyDescent="0.25">
      <c r="C48" s="18"/>
      <c r="D48" s="18"/>
      <c r="E48" s="18"/>
    </row>
    <row r="49" spans="3:5" x14ac:dyDescent="0.25">
      <c r="C49" s="19"/>
      <c r="D49" s="19"/>
      <c r="E49" s="19"/>
    </row>
    <row r="50" spans="3:5" x14ac:dyDescent="0.25">
      <c r="C50" s="15"/>
      <c r="D50" s="15"/>
      <c r="E50" s="15"/>
    </row>
  </sheetData>
  <mergeCells count="12">
    <mergeCell ref="B4:O4"/>
    <mergeCell ref="B3:O3"/>
    <mergeCell ref="B6:B7"/>
    <mergeCell ref="C6:C7"/>
    <mergeCell ref="D6:E7"/>
    <mergeCell ref="F6:G7"/>
    <mergeCell ref="H6:M6"/>
    <mergeCell ref="H7:I7"/>
    <mergeCell ref="J7:K7"/>
    <mergeCell ref="L7:M7"/>
    <mergeCell ref="N6:N7"/>
    <mergeCell ref="O6:O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>
    <oddHeader>&amp;L&amp;10VASIVÍZ ZRt.&amp;R&amp;10 2017. július 31.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8"/>
  <sheetViews>
    <sheetView zoomScale="90" zoomScaleNormal="90" workbookViewId="0">
      <selection activeCell="E15" sqref="E15"/>
    </sheetView>
  </sheetViews>
  <sheetFormatPr defaultColWidth="7" defaultRowHeight="15.75" x14ac:dyDescent="0.25"/>
  <cols>
    <col min="1" max="1" width="40.625" style="39" customWidth="1"/>
    <col min="2" max="3" width="11.75" style="103" customWidth="1"/>
    <col min="4" max="5" width="11.75" style="12" customWidth="1"/>
    <col min="6" max="6" width="11.75" style="100" customWidth="1"/>
    <col min="7" max="7" width="11.75" style="12" customWidth="1"/>
    <col min="8" max="8" width="12.875" style="12" customWidth="1"/>
    <col min="9" max="9" width="16.125" style="12" customWidth="1"/>
    <col min="10" max="10" width="8.875" style="12" bestFit="1" customWidth="1"/>
    <col min="11" max="12" width="7" style="12"/>
    <col min="13" max="13" width="15.875" style="12" customWidth="1"/>
    <col min="14" max="14" width="7" style="12"/>
    <col min="15" max="18" width="6.875" style="12" customWidth="1"/>
    <col min="19" max="16384" width="7" style="12"/>
  </cols>
  <sheetData>
    <row r="3" spans="1:9" s="52" customFormat="1" ht="18.75" x14ac:dyDescent="0.3">
      <c r="A3" s="695" t="s">
        <v>147</v>
      </c>
      <c r="B3" s="695"/>
      <c r="C3" s="695"/>
      <c r="D3" s="695"/>
      <c r="E3" s="695"/>
      <c r="F3" s="695"/>
      <c r="G3" s="695"/>
    </row>
    <row r="4" spans="1:9" s="52" customFormat="1" ht="21" customHeight="1" x14ac:dyDescent="0.3">
      <c r="A4" s="695" t="s">
        <v>317</v>
      </c>
      <c r="B4" s="695"/>
      <c r="C4" s="695"/>
      <c r="D4" s="695"/>
      <c r="E4" s="695"/>
      <c r="F4" s="695"/>
      <c r="G4" s="695"/>
    </row>
    <row r="5" spans="1:9" ht="15" customHeight="1" x14ac:dyDescent="0.25">
      <c r="A5" s="98"/>
      <c r="B5" s="99"/>
      <c r="C5" s="99"/>
    </row>
    <row r="6" spans="1:9" ht="15" customHeight="1" thickBot="1" x14ac:dyDescent="0.3">
      <c r="A6" s="98"/>
      <c r="B6" s="99"/>
      <c r="C6" s="99"/>
      <c r="G6" s="100"/>
    </row>
    <row r="7" spans="1:9" ht="60" customHeight="1" x14ac:dyDescent="0.25">
      <c r="A7" s="227" t="s">
        <v>0</v>
      </c>
      <c r="B7" s="465" t="s">
        <v>127</v>
      </c>
      <c r="C7" s="654" t="s">
        <v>318</v>
      </c>
      <c r="D7" s="654" t="s">
        <v>313</v>
      </c>
      <c r="E7" s="654" t="s">
        <v>319</v>
      </c>
      <c r="F7" s="654" t="s">
        <v>284</v>
      </c>
      <c r="G7" s="655" t="s">
        <v>151</v>
      </c>
    </row>
    <row r="8" spans="1:9" s="51" customFormat="1" ht="19.5" customHeight="1" x14ac:dyDescent="0.25">
      <c r="A8" s="151" t="s">
        <v>55</v>
      </c>
      <c r="B8" s="150"/>
      <c r="C8" s="150"/>
      <c r="D8" s="53"/>
      <c r="E8" s="53"/>
      <c r="F8" s="423"/>
      <c r="G8" s="149"/>
    </row>
    <row r="9" spans="1:9" x14ac:dyDescent="0.25">
      <c r="A9" s="42" t="s">
        <v>56</v>
      </c>
      <c r="B9" s="43" t="s">
        <v>47</v>
      </c>
      <c r="C9" s="29">
        <v>3615</v>
      </c>
      <c r="D9" s="29">
        <v>3072</v>
      </c>
      <c r="E9" s="29">
        <v>1148</v>
      </c>
      <c r="F9" s="215">
        <f t="shared" ref="F9:F29" si="0">IFERROR(E9/C9," ")</f>
        <v>0.31756569847856153</v>
      </c>
      <c r="G9" s="212">
        <f t="shared" ref="G9:G29" si="1">IFERROR(E9/D9," ")</f>
        <v>0.37369791666666669</v>
      </c>
      <c r="H9" s="39"/>
      <c r="I9" s="39"/>
    </row>
    <row r="10" spans="1:9" x14ac:dyDescent="0.25">
      <c r="A10" s="42" t="s">
        <v>57</v>
      </c>
      <c r="B10" s="43" t="s">
        <v>47</v>
      </c>
      <c r="C10" s="29">
        <v>46081</v>
      </c>
      <c r="D10" s="29">
        <v>87606</v>
      </c>
      <c r="E10" s="29">
        <v>52508</v>
      </c>
      <c r="F10" s="215">
        <f t="shared" si="0"/>
        <v>1.1394717996571255</v>
      </c>
      <c r="G10" s="212">
        <f t="shared" si="1"/>
        <v>0.59936534027349719</v>
      </c>
      <c r="H10" s="39"/>
      <c r="I10" s="39"/>
    </row>
    <row r="11" spans="1:9" x14ac:dyDescent="0.25">
      <c r="A11" s="42" t="s">
        <v>58</v>
      </c>
      <c r="B11" s="43" t="s">
        <v>47</v>
      </c>
      <c r="C11" s="29">
        <v>1648</v>
      </c>
      <c r="D11" s="29">
        <v>6787</v>
      </c>
      <c r="E11" s="29">
        <v>1237</v>
      </c>
      <c r="F11" s="215">
        <f t="shared" si="0"/>
        <v>0.75060679611650483</v>
      </c>
      <c r="G11" s="212">
        <f t="shared" si="1"/>
        <v>0.1822602033298954</v>
      </c>
      <c r="H11" s="39"/>
      <c r="I11" s="39"/>
    </row>
    <row r="12" spans="1:9" x14ac:dyDescent="0.25">
      <c r="A12" s="42" t="s">
        <v>59</v>
      </c>
      <c r="B12" s="43" t="s">
        <v>47</v>
      </c>
      <c r="C12" s="29">
        <v>30</v>
      </c>
      <c r="D12" s="29">
        <v>30</v>
      </c>
      <c r="E12" s="29">
        <v>15</v>
      </c>
      <c r="F12" s="215">
        <f t="shared" si="0"/>
        <v>0.5</v>
      </c>
      <c r="G12" s="212">
        <f t="shared" si="1"/>
        <v>0.5</v>
      </c>
      <c r="H12" s="39"/>
      <c r="I12" s="39"/>
    </row>
    <row r="13" spans="1:9" x14ac:dyDescent="0.25">
      <c r="A13" s="42" t="s">
        <v>60</v>
      </c>
      <c r="B13" s="43" t="s">
        <v>47</v>
      </c>
      <c r="C13" s="29">
        <v>81870</v>
      </c>
      <c r="D13" s="29">
        <v>242414</v>
      </c>
      <c r="E13" s="29">
        <v>77710</v>
      </c>
      <c r="F13" s="215">
        <f t="shared" si="0"/>
        <v>0.94918773665567358</v>
      </c>
      <c r="G13" s="212">
        <f t="shared" si="1"/>
        <v>0.32056729396817013</v>
      </c>
      <c r="H13" s="39"/>
      <c r="I13" s="39"/>
    </row>
    <row r="14" spans="1:9" x14ac:dyDescent="0.25">
      <c r="A14" s="42" t="s">
        <v>61</v>
      </c>
      <c r="B14" s="43" t="s">
        <v>47</v>
      </c>
      <c r="C14" s="29">
        <v>145320</v>
      </c>
      <c r="D14" s="29">
        <v>263488</v>
      </c>
      <c r="E14" s="29">
        <v>133577</v>
      </c>
      <c r="F14" s="215">
        <f t="shared" si="0"/>
        <v>0.9191921277181393</v>
      </c>
      <c r="G14" s="212">
        <f t="shared" si="1"/>
        <v>0.50695667354870055</v>
      </c>
      <c r="H14" s="39"/>
      <c r="I14" s="39"/>
    </row>
    <row r="15" spans="1:9" x14ac:dyDescent="0.25">
      <c r="A15" s="42" t="s">
        <v>62</v>
      </c>
      <c r="B15" s="43" t="s">
        <v>47</v>
      </c>
      <c r="C15" s="29">
        <v>30439</v>
      </c>
      <c r="D15" s="29">
        <v>50000</v>
      </c>
      <c r="E15" s="29">
        <f>31205+5870</f>
        <v>37075</v>
      </c>
      <c r="F15" s="215">
        <f t="shared" si="0"/>
        <v>1.2180097900719471</v>
      </c>
      <c r="G15" s="212">
        <f t="shared" si="1"/>
        <v>0.74150000000000005</v>
      </c>
      <c r="H15" s="39"/>
      <c r="I15" s="39"/>
    </row>
    <row r="16" spans="1:9" ht="16.5" thickBot="1" x14ac:dyDescent="0.3">
      <c r="A16" s="148" t="s">
        <v>63</v>
      </c>
      <c r="B16" s="147" t="s">
        <v>47</v>
      </c>
      <c r="C16" s="146">
        <v>5337</v>
      </c>
      <c r="D16" s="146">
        <v>10000</v>
      </c>
      <c r="E16" s="146">
        <v>4748</v>
      </c>
      <c r="F16" s="216">
        <f t="shared" si="0"/>
        <v>0.88963837361813758</v>
      </c>
      <c r="G16" s="213">
        <f t="shared" si="1"/>
        <v>0.4748</v>
      </c>
      <c r="H16" s="39"/>
      <c r="I16" s="39"/>
    </row>
    <row r="17" spans="1:18" s="51" customFormat="1" ht="20.25" customHeight="1" thickBot="1" x14ac:dyDescent="0.3">
      <c r="A17" s="145" t="s">
        <v>64</v>
      </c>
      <c r="B17" s="144" t="s">
        <v>47</v>
      </c>
      <c r="C17" s="143">
        <v>314340</v>
      </c>
      <c r="D17" s="143">
        <v>663397</v>
      </c>
      <c r="E17" s="143">
        <f>SUM(E9:E16)</f>
        <v>308018</v>
      </c>
      <c r="F17" s="217">
        <f t="shared" si="0"/>
        <v>0.97988801934211367</v>
      </c>
      <c r="G17" s="214">
        <f t="shared" si="1"/>
        <v>0.46430417985007472</v>
      </c>
      <c r="H17" s="582"/>
      <c r="I17" s="326"/>
    </row>
    <row r="18" spans="1:18" ht="19.5" hidden="1" customHeight="1" x14ac:dyDescent="0.25">
      <c r="A18" s="471"/>
      <c r="B18" s="101"/>
      <c r="C18" s="101" t="e">
        <v>#REF!</v>
      </c>
      <c r="D18" s="95"/>
      <c r="E18" s="162" t="e">
        <f>SUM(#REF!)</f>
        <v>#REF!</v>
      </c>
      <c r="F18" s="217" t="str">
        <f t="shared" si="0"/>
        <v xml:space="preserve"> </v>
      </c>
      <c r="G18" s="214" t="str">
        <f t="shared" si="1"/>
        <v xml:space="preserve"> </v>
      </c>
      <c r="H18" s="39"/>
      <c r="I18" s="39"/>
    </row>
    <row r="19" spans="1:18" x14ac:dyDescent="0.25">
      <c r="A19" s="424" t="s">
        <v>253</v>
      </c>
      <c r="B19" s="425"/>
      <c r="C19" s="426"/>
      <c r="D19" s="427"/>
      <c r="E19" s="425"/>
      <c r="F19" s="427" t="str">
        <f t="shared" si="0"/>
        <v xml:space="preserve"> </v>
      </c>
      <c r="G19" s="551" t="str">
        <f t="shared" si="1"/>
        <v xml:space="preserve"> </v>
      </c>
      <c r="H19" s="39"/>
      <c r="I19" s="39"/>
    </row>
    <row r="20" spans="1:18" s="102" customFormat="1" x14ac:dyDescent="0.25">
      <c r="A20" s="42" t="s">
        <v>254</v>
      </c>
      <c r="B20" s="43" t="s">
        <v>255</v>
      </c>
      <c r="C20" s="188">
        <v>9641</v>
      </c>
      <c r="D20" s="188">
        <v>17587</v>
      </c>
      <c r="E20" s="188">
        <f>SUM(E21:E22)</f>
        <v>9944</v>
      </c>
      <c r="F20" s="190">
        <f t="shared" si="0"/>
        <v>1.0314282750751997</v>
      </c>
      <c r="G20" s="378">
        <f t="shared" si="1"/>
        <v>0.56541763802808898</v>
      </c>
      <c r="H20" s="39"/>
      <c r="I20" s="434"/>
    </row>
    <row r="21" spans="1:18" s="102" customFormat="1" x14ac:dyDescent="0.25">
      <c r="A21" s="428" t="s">
        <v>256</v>
      </c>
      <c r="B21" s="429" t="s">
        <v>255</v>
      </c>
      <c r="C21" s="430">
        <v>8623</v>
      </c>
      <c r="D21" s="430">
        <v>15937</v>
      </c>
      <c r="E21" s="430">
        <v>9140</v>
      </c>
      <c r="F21" s="209">
        <f t="shared" si="0"/>
        <v>1.0599559318102749</v>
      </c>
      <c r="G21" s="552">
        <f t="shared" si="1"/>
        <v>0.57350818849218799</v>
      </c>
      <c r="H21" s="39"/>
      <c r="I21" s="434"/>
    </row>
    <row r="22" spans="1:18" x14ac:dyDescent="0.25">
      <c r="A22" s="428" t="s">
        <v>257</v>
      </c>
      <c r="B22" s="429" t="s">
        <v>255</v>
      </c>
      <c r="C22" s="430">
        <v>1018</v>
      </c>
      <c r="D22" s="430">
        <v>1650</v>
      </c>
      <c r="E22" s="430">
        <v>804</v>
      </c>
      <c r="F22" s="209">
        <f t="shared" si="0"/>
        <v>0.78978388998035365</v>
      </c>
      <c r="G22" s="552">
        <f t="shared" si="1"/>
        <v>0.48727272727272725</v>
      </c>
      <c r="H22" s="39"/>
      <c r="I22" s="39"/>
    </row>
    <row r="23" spans="1:18" x14ac:dyDescent="0.25">
      <c r="A23" s="42" t="s">
        <v>258</v>
      </c>
      <c r="B23" s="43" t="s">
        <v>267</v>
      </c>
      <c r="C23" s="188">
        <v>495</v>
      </c>
      <c r="D23" s="188">
        <v>750</v>
      </c>
      <c r="E23" s="188">
        <v>460</v>
      </c>
      <c r="F23" s="190">
        <f t="shared" si="0"/>
        <v>0.92929292929292928</v>
      </c>
      <c r="G23" s="378">
        <f t="shared" si="1"/>
        <v>0.61333333333333329</v>
      </c>
      <c r="H23" s="39"/>
      <c r="I23" s="39"/>
    </row>
    <row r="24" spans="1:18" x14ac:dyDescent="0.25">
      <c r="A24" s="42" t="s">
        <v>259</v>
      </c>
      <c r="B24" s="43" t="s">
        <v>267</v>
      </c>
      <c r="C24" s="29">
        <v>381</v>
      </c>
      <c r="D24" s="29">
        <v>866</v>
      </c>
      <c r="E24" s="29">
        <v>434</v>
      </c>
      <c r="F24" s="190">
        <f t="shared" si="0"/>
        <v>1.1391076115485563</v>
      </c>
      <c r="G24" s="378">
        <f t="shared" si="1"/>
        <v>0.50115473441108549</v>
      </c>
      <c r="H24" s="39"/>
      <c r="I24" s="617"/>
    </row>
    <row r="25" spans="1:18" x14ac:dyDescent="0.25">
      <c r="A25" s="42" t="s">
        <v>260</v>
      </c>
      <c r="B25" s="43" t="s">
        <v>261</v>
      </c>
      <c r="C25" s="29">
        <v>14</v>
      </c>
      <c r="D25" s="29">
        <v>5</v>
      </c>
      <c r="E25" s="29">
        <v>12</v>
      </c>
      <c r="F25" s="190">
        <f t="shared" si="0"/>
        <v>0.8571428571428571</v>
      </c>
      <c r="G25" s="378">
        <f t="shared" si="1"/>
        <v>2.4</v>
      </c>
      <c r="H25" s="644"/>
      <c r="I25" s="39"/>
    </row>
    <row r="26" spans="1:18" x14ac:dyDescent="0.25">
      <c r="A26" s="42" t="s">
        <v>262</v>
      </c>
      <c r="B26" s="43" t="s">
        <v>261</v>
      </c>
      <c r="C26" s="29">
        <v>189</v>
      </c>
      <c r="D26" s="29">
        <v>313.5</v>
      </c>
      <c r="E26" s="29">
        <v>193</v>
      </c>
      <c r="F26" s="190">
        <f t="shared" si="0"/>
        <v>1.0211640211640212</v>
      </c>
      <c r="G26" s="378">
        <f t="shared" si="1"/>
        <v>0.61562998405103664</v>
      </c>
      <c r="H26" s="644"/>
      <c r="I26" s="435"/>
    </row>
    <row r="27" spans="1:18" x14ac:dyDescent="0.25">
      <c r="A27" s="42" t="s">
        <v>263</v>
      </c>
      <c r="B27" s="43" t="s">
        <v>264</v>
      </c>
      <c r="C27" s="432"/>
      <c r="D27" s="188">
        <v>0</v>
      </c>
      <c r="E27" s="188">
        <v>0</v>
      </c>
      <c r="F27" s="190" t="str">
        <f t="shared" si="0"/>
        <v xml:space="preserve"> </v>
      </c>
      <c r="G27" s="378" t="str">
        <f t="shared" si="1"/>
        <v xml:space="preserve"> </v>
      </c>
      <c r="H27" s="39"/>
      <c r="I27" s="644"/>
    </row>
    <row r="28" spans="1:18" x14ac:dyDescent="0.25">
      <c r="A28" s="42" t="s">
        <v>265</v>
      </c>
      <c r="B28" s="43" t="s">
        <v>268</v>
      </c>
      <c r="C28" s="432">
        <v>0</v>
      </c>
      <c r="D28" s="188">
        <v>36</v>
      </c>
      <c r="E28" s="432">
        <v>0</v>
      </c>
      <c r="F28" s="190" t="str">
        <f t="shared" si="0"/>
        <v xml:space="preserve"> </v>
      </c>
      <c r="G28" s="378">
        <f t="shared" si="1"/>
        <v>0</v>
      </c>
      <c r="H28" s="39"/>
      <c r="I28" s="644"/>
      <c r="N28" s="12" t="s">
        <v>119</v>
      </c>
      <c r="R28" s="618"/>
    </row>
    <row r="29" spans="1:18" ht="16.5" thickBot="1" x14ac:dyDescent="0.3">
      <c r="A29" s="45" t="s">
        <v>266</v>
      </c>
      <c r="B29" s="46" t="s">
        <v>264</v>
      </c>
      <c r="C29" s="433">
        <v>4.4000000000000004</v>
      </c>
      <c r="D29" s="433">
        <v>10.5</v>
      </c>
      <c r="E29" s="433">
        <v>3.1339999999999999</v>
      </c>
      <c r="F29" s="193">
        <f t="shared" si="0"/>
        <v>0.71227272727272717</v>
      </c>
      <c r="G29" s="553">
        <f t="shared" si="1"/>
        <v>0.29847619047619045</v>
      </c>
    </row>
    <row r="30" spans="1:18" x14ac:dyDescent="0.25">
      <c r="A30" s="101"/>
      <c r="B30" s="161"/>
      <c r="C30" s="161"/>
      <c r="D30" s="54"/>
      <c r="E30" s="54"/>
      <c r="F30" s="95"/>
    </row>
    <row r="33" spans="2:2" x14ac:dyDescent="0.25">
      <c r="B33" s="103" t="s">
        <v>119</v>
      </c>
    </row>
    <row r="58" spans="7:7" x14ac:dyDescent="0.25">
      <c r="G58" s="12">
        <f>30614-21263+49647</f>
        <v>58998</v>
      </c>
    </row>
  </sheetData>
  <mergeCells count="2">
    <mergeCell ref="A4:G4"/>
    <mergeCell ref="A3:G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2017. július 31.</oddHeader>
  </headerFooter>
  <ignoredErrors>
    <ignoredError sqref="E17:G17" unlockedFormula="1"/>
    <ignoredError sqref="E2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zoomScale="90" zoomScaleNormal="90" workbookViewId="0">
      <selection activeCell="E21" sqref="E21"/>
    </sheetView>
  </sheetViews>
  <sheetFormatPr defaultColWidth="7" defaultRowHeight="15.75" x14ac:dyDescent="0.25"/>
  <cols>
    <col min="1" max="1" width="42.125" style="261" bestFit="1" customWidth="1"/>
    <col min="2" max="2" width="11.75" style="232" customWidth="1"/>
    <col min="3" max="3" width="11" style="232" customWidth="1"/>
    <col min="4" max="4" width="11.625" style="232" customWidth="1"/>
    <col min="5" max="5" width="11.875" style="232" customWidth="1"/>
    <col min="6" max="6" width="10.625" style="232" customWidth="1"/>
    <col min="7" max="8" width="11.5" style="232" customWidth="1"/>
    <col min="9" max="9" width="10.875" style="232" customWidth="1"/>
    <col min="10" max="10" width="11.625" style="232" customWidth="1"/>
    <col min="11" max="11" width="10.25" style="232" customWidth="1"/>
    <col min="12" max="12" width="10.5" style="232" customWidth="1"/>
    <col min="13" max="14" width="7" style="232"/>
    <col min="15" max="15" width="8.875" style="232" bestFit="1" customWidth="1"/>
    <col min="16" max="16" width="7" style="232"/>
    <col min="17" max="17" width="8.875" style="232" bestFit="1" customWidth="1"/>
    <col min="18" max="16384" width="7" style="232"/>
  </cols>
  <sheetData>
    <row r="2" spans="1:16" x14ac:dyDescent="0.25">
      <c r="A2" s="229"/>
      <c r="B2" s="230"/>
      <c r="C2" s="230"/>
      <c r="D2" s="230"/>
      <c r="E2" s="231"/>
      <c r="F2" s="231"/>
      <c r="G2" s="231"/>
    </row>
    <row r="3" spans="1:16" s="233" customFormat="1" ht="18.75" x14ac:dyDescent="0.25">
      <c r="A3" s="702" t="s">
        <v>269</v>
      </c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</row>
    <row r="4" spans="1:16" s="233" customFormat="1" ht="18.75" x14ac:dyDescent="0.25">
      <c r="A4" s="703" t="s">
        <v>317</v>
      </c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</row>
    <row r="5" spans="1:16" s="233" customFormat="1" ht="18.75" x14ac:dyDescent="0.25">
      <c r="A5" s="234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</row>
    <row r="6" spans="1:16" ht="16.5" thickBot="1" x14ac:dyDescent="0.3">
      <c r="A6" s="236"/>
      <c r="B6" s="237"/>
      <c r="C6" s="237"/>
      <c r="D6" s="237"/>
      <c r="E6" s="231"/>
      <c r="F6" s="231"/>
      <c r="G6" s="231"/>
      <c r="H6" s="233"/>
      <c r="I6" s="233"/>
      <c r="J6" s="238"/>
      <c r="K6" s="238"/>
      <c r="L6" s="472" t="s">
        <v>47</v>
      </c>
    </row>
    <row r="7" spans="1:16" s="233" customFormat="1" x14ac:dyDescent="0.25">
      <c r="A7" s="704" t="s">
        <v>0</v>
      </c>
      <c r="B7" s="706" t="s">
        <v>153</v>
      </c>
      <c r="C7" s="706"/>
      <c r="D7" s="706"/>
      <c r="E7" s="706" t="s">
        <v>154</v>
      </c>
      <c r="F7" s="706"/>
      <c r="G7" s="706"/>
      <c r="H7" s="706" t="s">
        <v>155</v>
      </c>
      <c r="I7" s="706"/>
      <c r="J7" s="706"/>
      <c r="K7" s="707"/>
      <c r="L7" s="708"/>
    </row>
    <row r="8" spans="1:16" s="233" customFormat="1" ht="48" thickBot="1" x14ac:dyDescent="0.3">
      <c r="A8" s="705"/>
      <c r="B8" s="460" t="s">
        <v>318</v>
      </c>
      <c r="C8" s="460" t="s">
        <v>313</v>
      </c>
      <c r="D8" s="460" t="s">
        <v>319</v>
      </c>
      <c r="E8" s="460" t="s">
        <v>318</v>
      </c>
      <c r="F8" s="460" t="s">
        <v>313</v>
      </c>
      <c r="G8" s="460" t="s">
        <v>319</v>
      </c>
      <c r="H8" s="460" t="s">
        <v>318</v>
      </c>
      <c r="I8" s="460" t="s">
        <v>313</v>
      </c>
      <c r="J8" s="460" t="s">
        <v>319</v>
      </c>
      <c r="K8" s="460" t="s">
        <v>284</v>
      </c>
      <c r="L8" s="461" t="s">
        <v>151</v>
      </c>
    </row>
    <row r="9" spans="1:16" x14ac:dyDescent="0.25">
      <c r="A9" s="239" t="s">
        <v>156</v>
      </c>
      <c r="B9" s="621">
        <v>411873</v>
      </c>
      <c r="C9" s="240">
        <v>736318</v>
      </c>
      <c r="D9" s="240">
        <v>336679</v>
      </c>
      <c r="E9" s="698"/>
      <c r="F9" s="699"/>
      <c r="G9" s="699"/>
      <c r="H9" s="242">
        <f>+B9</f>
        <v>411873</v>
      </c>
      <c r="I9" s="242">
        <f>C9</f>
        <v>736318</v>
      </c>
      <c r="J9" s="242">
        <f>+D9</f>
        <v>336679</v>
      </c>
      <c r="K9" s="576">
        <f>IFERROR(J9/H9," ")</f>
        <v>0.81743401485409339</v>
      </c>
      <c r="L9" s="474">
        <f>IFERROR(J9/I9," ")</f>
        <v>0.45724673306913588</v>
      </c>
    </row>
    <row r="10" spans="1:16" s="245" customFormat="1" x14ac:dyDescent="0.25">
      <c r="A10" s="243" t="s">
        <v>157</v>
      </c>
      <c r="B10" s="621">
        <v>95261</v>
      </c>
      <c r="C10" s="244">
        <v>160000</v>
      </c>
      <c r="D10" s="246">
        <v>75982</v>
      </c>
      <c r="E10" s="698"/>
      <c r="F10" s="699"/>
      <c r="G10" s="699"/>
      <c r="H10" s="242">
        <f>+B10</f>
        <v>95261</v>
      </c>
      <c r="I10" s="242">
        <f>C10</f>
        <v>160000</v>
      </c>
      <c r="J10" s="242">
        <f>+D10</f>
        <v>75982</v>
      </c>
      <c r="K10" s="241">
        <f t="shared" ref="K10:K23" si="0">IFERROR(J10/H10," ")</f>
        <v>0.7976191725889924</v>
      </c>
      <c r="L10" s="474">
        <f t="shared" ref="L10:L23" si="1">IFERROR(J10/I10," ")</f>
        <v>0.47488750000000002</v>
      </c>
      <c r="O10" s="232"/>
      <c r="P10" s="232"/>
    </row>
    <row r="11" spans="1:16" x14ac:dyDescent="0.25">
      <c r="A11" s="243" t="s">
        <v>158</v>
      </c>
      <c r="B11" s="621">
        <v>3887</v>
      </c>
      <c r="C11" s="244">
        <v>15000</v>
      </c>
      <c r="D11" s="246">
        <v>4068</v>
      </c>
      <c r="E11" s="698"/>
      <c r="F11" s="699"/>
      <c r="G11" s="699"/>
      <c r="H11" s="242">
        <f>+B11</f>
        <v>3887</v>
      </c>
      <c r="I11" s="242">
        <f>C11</f>
        <v>15000</v>
      </c>
      <c r="J11" s="242">
        <f>+D11</f>
        <v>4068</v>
      </c>
      <c r="K11" s="241">
        <f t="shared" si="0"/>
        <v>1.0465654746591202</v>
      </c>
      <c r="L11" s="474">
        <f t="shared" si="1"/>
        <v>0.2712</v>
      </c>
    </row>
    <row r="12" spans="1:16" x14ac:dyDescent="0.25">
      <c r="A12" s="243" t="s">
        <v>159</v>
      </c>
      <c r="B12" s="621">
        <v>12794</v>
      </c>
      <c r="C12" s="246">
        <v>22000</v>
      </c>
      <c r="D12" s="246">
        <v>8577</v>
      </c>
      <c r="E12" s="698"/>
      <c r="F12" s="699"/>
      <c r="G12" s="699"/>
      <c r="H12" s="242">
        <f>+B12</f>
        <v>12794</v>
      </c>
      <c r="I12" s="242">
        <f>C12</f>
        <v>22000</v>
      </c>
      <c r="J12" s="242">
        <f>+D12</f>
        <v>8577</v>
      </c>
      <c r="K12" s="241">
        <f t="shared" si="0"/>
        <v>0.67039237142410502</v>
      </c>
      <c r="L12" s="474">
        <f t="shared" si="1"/>
        <v>0.38986363636363636</v>
      </c>
    </row>
    <row r="13" spans="1:16" ht="16.5" thickBot="1" x14ac:dyDescent="0.3">
      <c r="A13" s="577" t="s">
        <v>306</v>
      </c>
      <c r="B13" s="578"/>
      <c r="C13" s="578">
        <v>15000</v>
      </c>
      <c r="D13" s="578">
        <v>2852</v>
      </c>
      <c r="E13" s="698"/>
      <c r="F13" s="699"/>
      <c r="G13" s="699"/>
      <c r="H13" s="242">
        <f>+B13</f>
        <v>0</v>
      </c>
      <c r="I13" s="242">
        <f>C13</f>
        <v>15000</v>
      </c>
      <c r="J13" s="242">
        <f>+D13</f>
        <v>2852</v>
      </c>
      <c r="K13" s="241" t="str">
        <f t="shared" si="0"/>
        <v xml:space="preserve"> </v>
      </c>
      <c r="L13" s="474">
        <f>IFERROR(J13/I13," ")</f>
        <v>0.19013333333333332</v>
      </c>
    </row>
    <row r="14" spans="1:16" ht="26.25" customHeight="1" thickBot="1" x14ac:dyDescent="0.3">
      <c r="A14" s="248" t="s">
        <v>160</v>
      </c>
      <c r="B14" s="249">
        <f t="shared" ref="B14:D14" si="2">SUM(B9:B13)</f>
        <v>523815</v>
      </c>
      <c r="C14" s="249">
        <f t="shared" si="2"/>
        <v>948318</v>
      </c>
      <c r="D14" s="249">
        <f t="shared" si="2"/>
        <v>428158</v>
      </c>
      <c r="E14" s="700"/>
      <c r="F14" s="701"/>
      <c r="G14" s="701"/>
      <c r="H14" s="251">
        <f>SUM(H9:H13)</f>
        <v>523815</v>
      </c>
      <c r="I14" s="251">
        <f t="shared" ref="I14:J14" si="3">SUM(I9:I13)</f>
        <v>948318</v>
      </c>
      <c r="J14" s="251">
        <f t="shared" si="3"/>
        <v>428158</v>
      </c>
      <c r="K14" s="250">
        <f t="shared" si="0"/>
        <v>0.8173840000763628</v>
      </c>
      <c r="L14" s="475">
        <f t="shared" si="1"/>
        <v>0.45149201006413459</v>
      </c>
    </row>
    <row r="15" spans="1:16" ht="31.5" x14ac:dyDescent="0.25">
      <c r="A15" s="252" t="s">
        <v>161</v>
      </c>
      <c r="B15" s="696"/>
      <c r="C15" s="697"/>
      <c r="D15" s="697"/>
      <c r="E15" s="621">
        <v>5181</v>
      </c>
      <c r="F15" s="240">
        <v>10000</v>
      </c>
      <c r="G15" s="240">
        <v>604</v>
      </c>
      <c r="H15" s="242">
        <f t="shared" ref="H15:H21" si="4">+E15</f>
        <v>5181</v>
      </c>
      <c r="I15" s="242">
        <f t="shared" ref="I15:I20" si="5">F15</f>
        <v>10000</v>
      </c>
      <c r="J15" s="242">
        <f t="shared" ref="J15:J20" si="6">+G15</f>
        <v>604</v>
      </c>
      <c r="K15" s="241">
        <f t="shared" si="0"/>
        <v>0.11657981084732677</v>
      </c>
      <c r="L15" s="474">
        <f t="shared" si="1"/>
        <v>6.0400000000000002E-2</v>
      </c>
    </row>
    <row r="16" spans="1:16" x14ac:dyDescent="0.25">
      <c r="A16" s="243" t="s">
        <v>162</v>
      </c>
      <c r="B16" s="698"/>
      <c r="C16" s="699"/>
      <c r="D16" s="699"/>
      <c r="E16" s="621">
        <v>426</v>
      </c>
      <c r="F16" s="246">
        <v>5000</v>
      </c>
      <c r="G16" s="246">
        <v>730</v>
      </c>
      <c r="H16" s="244">
        <f t="shared" si="4"/>
        <v>426</v>
      </c>
      <c r="I16" s="242">
        <f t="shared" si="5"/>
        <v>5000</v>
      </c>
      <c r="J16" s="244">
        <f t="shared" si="6"/>
        <v>730</v>
      </c>
      <c r="K16" s="241">
        <f t="shared" si="0"/>
        <v>1.7136150234741785</v>
      </c>
      <c r="L16" s="474">
        <f t="shared" si="1"/>
        <v>0.14599999999999999</v>
      </c>
    </row>
    <row r="17" spans="1:16" x14ac:dyDescent="0.25">
      <c r="A17" s="243" t="s">
        <v>163</v>
      </c>
      <c r="B17" s="698"/>
      <c r="C17" s="699"/>
      <c r="D17" s="699"/>
      <c r="E17" s="621">
        <v>17876</v>
      </c>
      <c r="F17" s="246">
        <v>40000</v>
      </c>
      <c r="G17" s="246">
        <v>17437</v>
      </c>
      <c r="H17" s="244">
        <f t="shared" si="4"/>
        <v>17876</v>
      </c>
      <c r="I17" s="242">
        <f t="shared" si="5"/>
        <v>40000</v>
      </c>
      <c r="J17" s="244">
        <f t="shared" si="6"/>
        <v>17437</v>
      </c>
      <c r="K17" s="241">
        <f t="shared" si="0"/>
        <v>0.97544193331841578</v>
      </c>
      <c r="L17" s="474">
        <f t="shared" si="1"/>
        <v>0.43592500000000001</v>
      </c>
    </row>
    <row r="18" spans="1:16" x14ac:dyDescent="0.25">
      <c r="A18" s="243" t="s">
        <v>164</v>
      </c>
      <c r="B18" s="698"/>
      <c r="C18" s="699"/>
      <c r="D18" s="699"/>
      <c r="E18" s="621">
        <v>2398</v>
      </c>
      <c r="F18" s="244">
        <v>11000</v>
      </c>
      <c r="G18" s="246">
        <v>2048</v>
      </c>
      <c r="H18" s="244">
        <f t="shared" si="4"/>
        <v>2398</v>
      </c>
      <c r="I18" s="242">
        <f t="shared" si="5"/>
        <v>11000</v>
      </c>
      <c r="J18" s="244">
        <f t="shared" si="6"/>
        <v>2048</v>
      </c>
      <c r="K18" s="241">
        <f t="shared" si="0"/>
        <v>0.85404503753127603</v>
      </c>
      <c r="L18" s="474">
        <f t="shared" si="1"/>
        <v>0.18618181818181817</v>
      </c>
    </row>
    <row r="19" spans="1:16" x14ac:dyDescent="0.25">
      <c r="A19" s="253" t="s">
        <v>165</v>
      </c>
      <c r="B19" s="698"/>
      <c r="C19" s="699"/>
      <c r="D19" s="699"/>
      <c r="E19" s="621">
        <v>19916</v>
      </c>
      <c r="F19" s="246">
        <v>82000</v>
      </c>
      <c r="G19" s="246">
        <v>30764</v>
      </c>
      <c r="H19" s="244">
        <f t="shared" si="4"/>
        <v>19916</v>
      </c>
      <c r="I19" s="242">
        <f t="shared" si="5"/>
        <v>82000</v>
      </c>
      <c r="J19" s="244">
        <f t="shared" si="6"/>
        <v>30764</v>
      </c>
      <c r="K19" s="241">
        <f t="shared" si="0"/>
        <v>1.5446876882908214</v>
      </c>
      <c r="L19" s="474">
        <f t="shared" si="1"/>
        <v>0.37517073170731707</v>
      </c>
    </row>
    <row r="20" spans="1:16" x14ac:dyDescent="0.25">
      <c r="A20" s="243" t="s">
        <v>166</v>
      </c>
      <c r="B20" s="698"/>
      <c r="C20" s="699"/>
      <c r="D20" s="699"/>
      <c r="E20" s="473">
        <v>0</v>
      </c>
      <c r="F20" s="473">
        <v>4000</v>
      </c>
      <c r="G20" s="653">
        <v>0</v>
      </c>
      <c r="H20" s="473">
        <f t="shared" si="4"/>
        <v>0</v>
      </c>
      <c r="I20" s="247">
        <f t="shared" si="5"/>
        <v>4000</v>
      </c>
      <c r="J20" s="473">
        <f t="shared" si="6"/>
        <v>0</v>
      </c>
      <c r="K20" s="579" t="str">
        <f t="shared" si="0"/>
        <v xml:space="preserve"> </v>
      </c>
      <c r="L20" s="474">
        <f t="shared" si="1"/>
        <v>0</v>
      </c>
    </row>
    <row r="21" spans="1:16" ht="16.5" thickBot="1" x14ac:dyDescent="0.3">
      <c r="A21" s="577" t="s">
        <v>306</v>
      </c>
      <c r="B21" s="698"/>
      <c r="C21" s="699"/>
      <c r="D21" s="699"/>
      <c r="E21" s="580"/>
      <c r="F21" s="580">
        <v>3000</v>
      </c>
      <c r="G21" s="645">
        <v>90</v>
      </c>
      <c r="H21" s="580">
        <f t="shared" si="4"/>
        <v>0</v>
      </c>
      <c r="I21" s="580">
        <f t="shared" ref="I21:J21" si="7">+F21</f>
        <v>3000</v>
      </c>
      <c r="J21" s="580">
        <f t="shared" si="7"/>
        <v>90</v>
      </c>
      <c r="K21" s="581" t="str">
        <f t="shared" ref="K21" si="8">IFERROR(J21/H21," ")</f>
        <v xml:space="preserve"> </v>
      </c>
      <c r="L21" s="474">
        <f t="shared" ref="L21" si="9">IFERROR(J21/I21," ")</f>
        <v>0.03</v>
      </c>
    </row>
    <row r="22" spans="1:16" ht="27" customHeight="1" thickBot="1" x14ac:dyDescent="0.3">
      <c r="A22" s="248" t="s">
        <v>167</v>
      </c>
      <c r="B22" s="700"/>
      <c r="C22" s="701"/>
      <c r="D22" s="701"/>
      <c r="E22" s="251">
        <f t="shared" ref="E22:G22" si="10">SUM(E15:E21)</f>
        <v>45797</v>
      </c>
      <c r="F22" s="251">
        <f t="shared" si="10"/>
        <v>155000</v>
      </c>
      <c r="G22" s="251">
        <f t="shared" si="10"/>
        <v>51673</v>
      </c>
      <c r="H22" s="251">
        <f t="shared" ref="H22" si="11">SUM(H15:H21)</f>
        <v>45797</v>
      </c>
      <c r="I22" s="251">
        <f t="shared" ref="I22" si="12">SUM(I15:I21)</f>
        <v>155000</v>
      </c>
      <c r="J22" s="251">
        <f t="shared" ref="J22" si="13">SUM(J15:J21)</f>
        <v>51673</v>
      </c>
      <c r="K22" s="250">
        <f t="shared" si="0"/>
        <v>1.1283053475118459</v>
      </c>
      <c r="L22" s="475">
        <f t="shared" si="1"/>
        <v>0.3333741935483871</v>
      </c>
    </row>
    <row r="23" spans="1:16" s="245" customFormat="1" ht="27" customHeight="1" thickBot="1" x14ac:dyDescent="0.3">
      <c r="A23" s="254" t="s">
        <v>168</v>
      </c>
      <c r="B23" s="251">
        <f>+B14</f>
        <v>523815</v>
      </c>
      <c r="C23" s="251">
        <f>+C14</f>
        <v>948318</v>
      </c>
      <c r="D23" s="251">
        <f>+D14</f>
        <v>428158</v>
      </c>
      <c r="E23" s="251">
        <f t="shared" ref="E23" si="14">+E22</f>
        <v>45797</v>
      </c>
      <c r="F23" s="251">
        <f t="shared" ref="F23:G23" si="15">+F22</f>
        <v>155000</v>
      </c>
      <c r="G23" s="251">
        <f t="shared" si="15"/>
        <v>51673</v>
      </c>
      <c r="H23" s="251">
        <f>+H14+H22</f>
        <v>569612</v>
      </c>
      <c r="I23" s="251">
        <f>+I14+I22</f>
        <v>1103318</v>
      </c>
      <c r="J23" s="251">
        <f>+J14+J22</f>
        <v>479831</v>
      </c>
      <c r="K23" s="250">
        <f t="shared" si="0"/>
        <v>0.84238218295962863</v>
      </c>
      <c r="L23" s="475">
        <f t="shared" si="1"/>
        <v>0.43489818891742904</v>
      </c>
      <c r="O23" s="232"/>
      <c r="P23" s="232"/>
    </row>
    <row r="24" spans="1:16" s="255" customFormat="1" x14ac:dyDescent="0.2">
      <c r="A24" s="20"/>
    </row>
    <row r="25" spans="1:16" s="255" customFormat="1" x14ac:dyDescent="0.25">
      <c r="A25" s="641" t="s">
        <v>312</v>
      </c>
      <c r="D25" s="256"/>
    </row>
    <row r="26" spans="1:16" s="245" customFormat="1" x14ac:dyDescent="0.25">
      <c r="A26" s="70"/>
      <c r="B26" s="70"/>
      <c r="C26" s="70"/>
      <c r="D26" s="230"/>
      <c r="E26" s="257"/>
      <c r="F26" s="257"/>
      <c r="G26" s="70"/>
    </row>
    <row r="27" spans="1:16" s="245" customFormat="1" x14ac:dyDescent="0.25">
      <c r="A27" s="70"/>
      <c r="B27" s="70"/>
      <c r="C27" s="70"/>
      <c r="D27" s="230"/>
      <c r="E27" s="257"/>
      <c r="F27" s="257"/>
      <c r="G27" s="70"/>
    </row>
    <row r="28" spans="1:16" s="245" customFormat="1" x14ac:dyDescent="0.25">
      <c r="A28" s="70"/>
      <c r="B28" s="70"/>
      <c r="C28" s="70"/>
      <c r="D28" s="230"/>
      <c r="E28" s="257"/>
      <c r="F28" s="257"/>
      <c r="G28" s="70"/>
    </row>
    <row r="29" spans="1:16" s="245" customFormat="1" x14ac:dyDescent="0.25">
      <c r="A29" s="69"/>
      <c r="B29" s="69"/>
      <c r="C29" s="69"/>
      <c r="D29" s="230"/>
      <c r="E29" s="257"/>
      <c r="F29" s="257"/>
      <c r="G29" s="69"/>
    </row>
    <row r="30" spans="1:16" x14ac:dyDescent="0.25">
      <c r="A30" s="258"/>
      <c r="B30" s="259"/>
      <c r="C30" s="259"/>
      <c r="D30" s="259"/>
      <c r="E30" s="259"/>
      <c r="F30" s="259"/>
      <c r="G30" s="257"/>
    </row>
    <row r="31" spans="1:16" x14ac:dyDescent="0.25">
      <c r="A31" s="257"/>
      <c r="B31" s="259"/>
      <c r="C31" s="259"/>
      <c r="D31" s="259"/>
      <c r="E31" s="259"/>
      <c r="F31" s="259"/>
      <c r="G31" s="257"/>
    </row>
    <row r="32" spans="1:16" x14ac:dyDescent="0.25">
      <c r="A32" s="257"/>
      <c r="B32" s="259"/>
      <c r="C32" s="259"/>
      <c r="D32" s="259"/>
      <c r="E32" s="259"/>
      <c r="F32" s="259"/>
      <c r="G32" s="257"/>
    </row>
    <row r="33" spans="1:7" x14ac:dyDescent="0.25">
      <c r="A33" s="258"/>
      <c r="B33" s="259"/>
      <c r="C33" s="259"/>
      <c r="D33" s="259"/>
      <c r="E33" s="259"/>
      <c r="F33" s="259"/>
      <c r="G33" s="257"/>
    </row>
    <row r="34" spans="1:7" s="260" customFormat="1" x14ac:dyDescent="0.25">
      <c r="A34" s="258"/>
      <c r="G34" s="257"/>
    </row>
    <row r="35" spans="1:7" x14ac:dyDescent="0.25">
      <c r="B35" s="259"/>
      <c r="C35" s="259"/>
      <c r="D35" s="259"/>
      <c r="E35" s="259"/>
      <c r="F35" s="259"/>
      <c r="G35" s="259"/>
    </row>
    <row r="36" spans="1:7" x14ac:dyDescent="0.25">
      <c r="B36" s="259" t="s">
        <v>119</v>
      </c>
      <c r="C36" s="259"/>
      <c r="D36" s="259"/>
      <c r="E36" s="259"/>
      <c r="F36" s="259"/>
      <c r="G36" s="259"/>
    </row>
    <row r="37" spans="1:7" x14ac:dyDescent="0.25">
      <c r="B37" s="259"/>
      <c r="C37" s="259"/>
      <c r="D37" s="259"/>
      <c r="E37" s="259"/>
      <c r="F37" s="259"/>
      <c r="G37" s="259"/>
    </row>
    <row r="38" spans="1:7" x14ac:dyDescent="0.25">
      <c r="A38" s="258"/>
      <c r="B38" s="259"/>
      <c r="C38" s="259"/>
      <c r="D38" s="259"/>
      <c r="E38" s="259"/>
      <c r="F38" s="259"/>
      <c r="G38" s="259"/>
    </row>
    <row r="39" spans="1:7" x14ac:dyDescent="0.25">
      <c r="A39" s="262"/>
      <c r="B39" s="259"/>
      <c r="C39" s="259"/>
      <c r="D39" s="259"/>
      <c r="E39" s="259"/>
      <c r="F39" s="259"/>
      <c r="G39" s="259"/>
    </row>
    <row r="40" spans="1:7" x14ac:dyDescent="0.25">
      <c r="B40" s="259"/>
      <c r="C40" s="259"/>
      <c r="D40" s="259"/>
      <c r="E40" s="259"/>
      <c r="F40" s="259"/>
      <c r="G40" s="259"/>
    </row>
    <row r="41" spans="1:7" x14ac:dyDescent="0.25">
      <c r="B41" s="259"/>
      <c r="C41" s="259"/>
      <c r="D41" s="259"/>
      <c r="E41" s="259"/>
      <c r="F41" s="259"/>
      <c r="G41" s="259"/>
    </row>
    <row r="42" spans="1:7" x14ac:dyDescent="0.25">
      <c r="A42" s="257"/>
      <c r="B42" s="259"/>
      <c r="C42" s="259"/>
      <c r="D42" s="259"/>
      <c r="E42" s="259"/>
      <c r="F42" s="259"/>
      <c r="G42" s="259"/>
    </row>
    <row r="43" spans="1:7" x14ac:dyDescent="0.25">
      <c r="B43" s="259"/>
      <c r="C43" s="259"/>
      <c r="D43" s="259"/>
      <c r="E43" s="259"/>
      <c r="F43" s="259"/>
      <c r="G43" s="259"/>
    </row>
    <row r="44" spans="1:7" x14ac:dyDescent="0.25">
      <c r="A44" s="258"/>
      <c r="B44" s="259"/>
      <c r="C44" s="259"/>
      <c r="D44" s="259"/>
      <c r="E44" s="259"/>
      <c r="F44" s="259"/>
      <c r="G44" s="259"/>
    </row>
    <row r="45" spans="1:7" x14ac:dyDescent="0.25">
      <c r="B45" s="259"/>
      <c r="C45" s="259"/>
      <c r="D45" s="259"/>
      <c r="E45" s="259"/>
      <c r="F45" s="259"/>
      <c r="G45" s="259"/>
    </row>
    <row r="46" spans="1:7" x14ac:dyDescent="0.25">
      <c r="A46" s="258"/>
      <c r="B46" s="259"/>
      <c r="C46" s="259"/>
      <c r="D46" s="259"/>
      <c r="E46" s="259"/>
      <c r="F46" s="259"/>
      <c r="G46" s="259"/>
    </row>
    <row r="47" spans="1:7" x14ac:dyDescent="0.25">
      <c r="B47" s="259"/>
      <c r="C47" s="259"/>
      <c r="D47" s="259"/>
      <c r="E47" s="259"/>
      <c r="F47" s="259"/>
      <c r="G47" s="259"/>
    </row>
    <row r="48" spans="1:7" x14ac:dyDescent="0.25">
      <c r="B48" s="259"/>
      <c r="C48" s="259"/>
      <c r="D48" s="259"/>
      <c r="E48" s="259"/>
      <c r="F48" s="259"/>
      <c r="G48" s="259"/>
    </row>
  </sheetData>
  <mergeCells count="8">
    <mergeCell ref="B15:D22"/>
    <mergeCell ref="E9:G14"/>
    <mergeCell ref="A3:L3"/>
    <mergeCell ref="A4:L4"/>
    <mergeCell ref="A7:A8"/>
    <mergeCell ref="B7:D7"/>
    <mergeCell ref="E7:G7"/>
    <mergeCell ref="H7:L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>
    <oddHeader>&amp;L&amp;10VASIVÍZ ZRt.&amp;R&amp;10 2017. július 31.</oddHeader>
  </headerFooter>
  <ignoredErrors>
    <ignoredError sqref="I9:I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zoomScale="90" zoomScaleNormal="90" workbookViewId="0">
      <selection activeCell="E21" sqref="E21"/>
    </sheetView>
  </sheetViews>
  <sheetFormatPr defaultColWidth="7" defaultRowHeight="15.75" x14ac:dyDescent="0.25"/>
  <cols>
    <col min="1" max="1" width="7" style="289" customWidth="1"/>
    <col min="2" max="2" width="34.625" style="264" bestFit="1" customWidth="1"/>
    <col min="3" max="3" width="12" style="264" customWidth="1"/>
    <col min="4" max="4" width="10.375" style="264" customWidth="1"/>
    <col min="5" max="5" width="12.5" style="39" customWidth="1"/>
    <col min="6" max="6" width="11.875" style="39" customWidth="1"/>
    <col min="7" max="7" width="11.125" style="264" customWidth="1"/>
    <col min="8" max="8" width="10.125" style="264" customWidth="1"/>
    <col min="9" max="16384" width="7" style="264"/>
  </cols>
  <sheetData>
    <row r="2" spans="1:9" x14ac:dyDescent="0.25">
      <c r="A2" s="263"/>
      <c r="B2" s="263"/>
    </row>
    <row r="3" spans="1:9" s="265" customFormat="1" ht="18.75" x14ac:dyDescent="0.3">
      <c r="A3" s="709" t="s">
        <v>270</v>
      </c>
      <c r="B3" s="709"/>
      <c r="C3" s="709"/>
      <c r="D3" s="709"/>
      <c r="E3" s="709"/>
      <c r="F3" s="709"/>
      <c r="G3" s="709"/>
    </row>
    <row r="4" spans="1:9" s="266" customFormat="1" ht="18.75" x14ac:dyDescent="0.3">
      <c r="A4" s="709" t="s">
        <v>317</v>
      </c>
      <c r="B4" s="709"/>
      <c r="C4" s="709"/>
      <c r="D4" s="709"/>
      <c r="E4" s="709"/>
      <c r="F4" s="709"/>
      <c r="G4" s="709"/>
    </row>
    <row r="5" spans="1:9" x14ac:dyDescent="0.25">
      <c r="A5" s="267"/>
      <c r="B5" s="267"/>
    </row>
    <row r="6" spans="1:9" ht="16.5" thickBot="1" x14ac:dyDescent="0.3">
      <c r="A6" s="267"/>
      <c r="B6" s="267"/>
      <c r="G6" s="476" t="s">
        <v>47</v>
      </c>
    </row>
    <row r="7" spans="1:9" ht="48" thickBot="1" x14ac:dyDescent="0.3">
      <c r="A7" s="477" t="s">
        <v>169</v>
      </c>
      <c r="B7" s="478" t="s">
        <v>0</v>
      </c>
      <c r="C7" s="478" t="s">
        <v>318</v>
      </c>
      <c r="D7" s="478" t="s">
        <v>313</v>
      </c>
      <c r="E7" s="478" t="s">
        <v>319</v>
      </c>
      <c r="F7" s="478" t="s">
        <v>284</v>
      </c>
      <c r="G7" s="479" t="s">
        <v>151</v>
      </c>
    </row>
    <row r="8" spans="1:9" s="272" customFormat="1" ht="25.5" customHeight="1" thickBot="1" x14ac:dyDescent="0.3">
      <c r="A8" s="269" t="s">
        <v>1</v>
      </c>
      <c r="B8" s="270" t="s">
        <v>170</v>
      </c>
      <c r="C8" s="271">
        <v>133176</v>
      </c>
      <c r="D8" s="271">
        <v>106436</v>
      </c>
      <c r="E8" s="271">
        <v>107280</v>
      </c>
      <c r="F8" s="485">
        <f>IFERROR(E8/C8," ")</f>
        <v>0.8055505496485853</v>
      </c>
      <c r="G8" s="481">
        <f>IFERROR(E8/D8," ")</f>
        <v>1.0079296478635049</v>
      </c>
    </row>
    <row r="9" spans="1:9" ht="25.5" customHeight="1" x14ac:dyDescent="0.25">
      <c r="A9" s="273" t="s">
        <v>3</v>
      </c>
      <c r="B9" s="274" t="s">
        <v>171</v>
      </c>
      <c r="C9" s="275">
        <v>306893</v>
      </c>
      <c r="D9" s="275">
        <v>590000</v>
      </c>
      <c r="E9" s="275">
        <v>321399</v>
      </c>
      <c r="F9" s="189">
        <f t="shared" ref="F9:F13" si="0">IFERROR(E9/C9," ")</f>
        <v>1.047267288598958</v>
      </c>
      <c r="G9" s="482">
        <f t="shared" ref="G9:G13" si="1">IFERROR(E9/D9," ")</f>
        <v>0.54474406779661022</v>
      </c>
      <c r="I9" s="272"/>
    </row>
    <row r="10" spans="1:9" ht="25.5" customHeight="1" x14ac:dyDescent="0.25">
      <c r="A10" s="276" t="s">
        <v>6</v>
      </c>
      <c r="B10" s="277" t="s">
        <v>172</v>
      </c>
      <c r="C10" s="278">
        <v>3171</v>
      </c>
      <c r="D10" s="278">
        <v>10000</v>
      </c>
      <c r="E10" s="278">
        <v>1948</v>
      </c>
      <c r="F10" s="200">
        <f t="shared" si="0"/>
        <v>0.61431725007883953</v>
      </c>
      <c r="G10" s="199">
        <f t="shared" si="1"/>
        <v>0.1948</v>
      </c>
      <c r="I10" s="272"/>
    </row>
    <row r="11" spans="1:9" ht="25.5" customHeight="1" x14ac:dyDescent="0.25">
      <c r="A11" s="276" t="s">
        <v>7</v>
      </c>
      <c r="B11" s="277" t="s">
        <v>173</v>
      </c>
      <c r="C11" s="278">
        <v>316140</v>
      </c>
      <c r="D11" s="278">
        <v>600000</v>
      </c>
      <c r="E11" s="278">
        <v>309983</v>
      </c>
      <c r="F11" s="200">
        <f t="shared" si="0"/>
        <v>0.98052445119250964</v>
      </c>
      <c r="G11" s="199">
        <f t="shared" si="1"/>
        <v>0.51663833333333331</v>
      </c>
      <c r="I11" s="272"/>
    </row>
    <row r="12" spans="1:9" ht="25.5" customHeight="1" thickBot="1" x14ac:dyDescent="0.3">
      <c r="A12" s="280" t="s">
        <v>37</v>
      </c>
      <c r="B12" s="281" t="s">
        <v>174</v>
      </c>
      <c r="C12" s="282">
        <v>4046</v>
      </c>
      <c r="D12" s="282">
        <v>8000</v>
      </c>
      <c r="E12" s="282">
        <v>4025</v>
      </c>
      <c r="F12" s="283">
        <f t="shared" si="0"/>
        <v>0.99480968858131491</v>
      </c>
      <c r="G12" s="483">
        <f t="shared" si="1"/>
        <v>0.50312500000000004</v>
      </c>
      <c r="I12" s="272"/>
    </row>
    <row r="13" spans="1:9" s="288" customFormat="1" ht="25.5" customHeight="1" thickBot="1" x14ac:dyDescent="0.3">
      <c r="A13" s="284" t="s">
        <v>26</v>
      </c>
      <c r="B13" s="285" t="s">
        <v>175</v>
      </c>
      <c r="C13" s="286">
        <v>123054</v>
      </c>
      <c r="D13" s="286">
        <v>98436</v>
      </c>
      <c r="E13" s="286">
        <f>+E8+E9+E10-E11-E12</f>
        <v>116619</v>
      </c>
      <c r="F13" s="287">
        <f t="shared" si="0"/>
        <v>0.94770588522112242</v>
      </c>
      <c r="G13" s="484">
        <f t="shared" si="1"/>
        <v>1.1847190052419847</v>
      </c>
      <c r="I13" s="272"/>
    </row>
    <row r="15" spans="1:9" x14ac:dyDescent="0.25">
      <c r="A15" s="268"/>
    </row>
    <row r="32" spans="2:2" x14ac:dyDescent="0.25">
      <c r="B32" s="264" t="s">
        <v>119</v>
      </c>
    </row>
  </sheetData>
  <mergeCells count="2">
    <mergeCell ref="A3:G3"/>
    <mergeCell ref="A4:G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2017. július 31.</oddHeader>
  </headerFooter>
  <rowBreaks count="1" manualBreakCount="1">
    <brk id="1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opLeftCell="A2" zoomScale="90" zoomScaleNormal="90" workbookViewId="0">
      <selection activeCell="N33" sqref="N32:N33"/>
    </sheetView>
  </sheetViews>
  <sheetFormatPr defaultColWidth="7" defaultRowHeight="15.75" x14ac:dyDescent="0.25"/>
  <cols>
    <col min="1" max="1" width="40.625" style="12" customWidth="1"/>
    <col min="2" max="2" width="10.5" style="290" customWidth="1"/>
    <col min="3" max="4" width="12.25" style="51" customWidth="1"/>
    <col min="5" max="7" width="12.25" style="12" customWidth="1"/>
    <col min="8" max="16" width="7.125" style="12" customWidth="1"/>
    <col min="17" max="16384" width="7" style="12"/>
  </cols>
  <sheetData>
    <row r="2" spans="1:11" x14ac:dyDescent="0.25">
      <c r="A2" s="290"/>
    </row>
    <row r="3" spans="1:11" s="52" customFormat="1" ht="18.75" x14ac:dyDescent="0.3">
      <c r="A3" s="710" t="s">
        <v>271</v>
      </c>
      <c r="B3" s="710"/>
      <c r="C3" s="710"/>
      <c r="D3" s="710"/>
      <c r="E3" s="710"/>
      <c r="F3" s="710"/>
      <c r="G3" s="710"/>
    </row>
    <row r="4" spans="1:11" s="52" customFormat="1" ht="18.75" x14ac:dyDescent="0.25">
      <c r="A4" s="711" t="s">
        <v>317</v>
      </c>
      <c r="B4" s="711"/>
      <c r="C4" s="711"/>
      <c r="D4" s="711"/>
      <c r="E4" s="711"/>
      <c r="F4" s="711"/>
      <c r="G4" s="711"/>
    </row>
    <row r="5" spans="1:11" x14ac:dyDescent="0.25">
      <c r="A5" s="52"/>
      <c r="B5" s="291"/>
    </row>
    <row r="6" spans="1:11" ht="16.5" thickBot="1" x14ac:dyDescent="0.3"/>
    <row r="7" spans="1:11" ht="47.25" x14ac:dyDescent="0.25">
      <c r="A7" s="463" t="s">
        <v>0</v>
      </c>
      <c r="B7" s="464" t="s">
        <v>176</v>
      </c>
      <c r="C7" s="654" t="s">
        <v>318</v>
      </c>
      <c r="D7" s="654" t="s">
        <v>313</v>
      </c>
      <c r="E7" s="654" t="s">
        <v>319</v>
      </c>
      <c r="F7" s="654" t="s">
        <v>284</v>
      </c>
      <c r="G7" s="655" t="s">
        <v>151</v>
      </c>
    </row>
    <row r="8" spans="1:11" ht="21" customHeight="1" x14ac:dyDescent="0.25">
      <c r="A8" s="292"/>
      <c r="B8" s="462"/>
      <c r="C8" s="53"/>
      <c r="D8" s="53"/>
      <c r="E8" s="54"/>
      <c r="F8" s="293"/>
      <c r="G8" s="294"/>
    </row>
    <row r="9" spans="1:11" x14ac:dyDescent="0.25">
      <c r="A9" s="295" t="s">
        <v>177</v>
      </c>
      <c r="B9" s="296"/>
      <c r="C9" s="53"/>
      <c r="D9" s="53"/>
      <c r="E9" s="54"/>
      <c r="F9" s="54"/>
      <c r="G9" s="294"/>
    </row>
    <row r="10" spans="1:11" s="301" customFormat="1" x14ac:dyDescent="0.25">
      <c r="A10" s="297" t="s">
        <v>178</v>
      </c>
      <c r="B10" s="298" t="s">
        <v>179</v>
      </c>
      <c r="C10" s="488">
        <v>616</v>
      </c>
      <c r="D10" s="299">
        <v>606</v>
      </c>
      <c r="E10" s="647">
        <v>601</v>
      </c>
      <c r="F10" s="300">
        <f>IFERROR(E10/C10," ")</f>
        <v>0.97564935064935066</v>
      </c>
      <c r="G10" s="220">
        <f>IFERROR(E10/D10," ")</f>
        <v>0.9917491749174917</v>
      </c>
    </row>
    <row r="11" spans="1:11" s="301" customFormat="1" ht="16.5" thickBot="1" x14ac:dyDescent="0.3">
      <c r="A11" s="302" t="s">
        <v>180</v>
      </c>
      <c r="B11" s="303" t="s">
        <v>179</v>
      </c>
      <c r="C11" s="489">
        <v>13</v>
      </c>
      <c r="D11" s="304">
        <v>14</v>
      </c>
      <c r="E11" s="648">
        <v>16</v>
      </c>
      <c r="F11" s="305">
        <f t="shared" ref="F11:F20" si="0">IFERROR(E11/C11," ")</f>
        <v>1.2307692307692308</v>
      </c>
      <c r="G11" s="221">
        <f t="shared" ref="G11:G20" si="1">IFERROR(E11/D11," ")</f>
        <v>1.1428571428571428</v>
      </c>
    </row>
    <row r="12" spans="1:11" s="311" customFormat="1" ht="35.25" customHeight="1" thickBot="1" x14ac:dyDescent="0.3">
      <c r="A12" s="306" t="s">
        <v>181</v>
      </c>
      <c r="B12" s="307" t="s">
        <v>179</v>
      </c>
      <c r="C12" s="308">
        <v>629</v>
      </c>
      <c r="D12" s="308">
        <f t="shared" ref="D12:E12" si="2">SUM(D10:D11)</f>
        <v>620</v>
      </c>
      <c r="E12" s="308">
        <f t="shared" si="2"/>
        <v>617</v>
      </c>
      <c r="F12" s="309">
        <f t="shared" si="0"/>
        <v>0.98092209856915735</v>
      </c>
      <c r="G12" s="310">
        <f t="shared" si="1"/>
        <v>0.99516129032258061</v>
      </c>
      <c r="J12" s="301"/>
    </row>
    <row r="13" spans="1:11" x14ac:dyDescent="0.25">
      <c r="A13" s="312"/>
      <c r="B13" s="296"/>
      <c r="C13" s="313"/>
      <c r="D13" s="313"/>
      <c r="E13" s="314"/>
      <c r="F13" s="315"/>
      <c r="G13" s="486" t="str">
        <f t="shared" si="1"/>
        <v xml:space="preserve"> </v>
      </c>
      <c r="J13" s="301"/>
    </row>
    <row r="14" spans="1:11" s="51" customFormat="1" x14ac:dyDescent="0.25">
      <c r="A14" s="295" t="s">
        <v>182</v>
      </c>
      <c r="B14" s="316"/>
      <c r="C14" s="317"/>
      <c r="D14" s="317"/>
      <c r="E14" s="318"/>
      <c r="F14" s="319"/>
      <c r="G14" s="487" t="str">
        <f t="shared" si="1"/>
        <v xml:space="preserve"> </v>
      </c>
      <c r="I14" s="53"/>
      <c r="J14" s="649"/>
      <c r="K14" s="53"/>
    </row>
    <row r="15" spans="1:11" s="301" customFormat="1" x14ac:dyDescent="0.25">
      <c r="A15" s="297" t="s">
        <v>183</v>
      </c>
      <c r="B15" s="298" t="s">
        <v>152</v>
      </c>
      <c r="C15" s="490">
        <v>855439</v>
      </c>
      <c r="D15" s="320">
        <v>1967847</v>
      </c>
      <c r="E15" s="490">
        <v>916761</v>
      </c>
      <c r="F15" s="300">
        <f t="shared" si="0"/>
        <v>1.0716848308295506</v>
      </c>
      <c r="G15" s="220">
        <f t="shared" si="1"/>
        <v>0.4658700600199101</v>
      </c>
      <c r="I15" s="650"/>
      <c r="J15" s="650"/>
      <c r="K15" s="649"/>
    </row>
    <row r="16" spans="1:11" s="301" customFormat="1" x14ac:dyDescent="0.25">
      <c r="A16" s="297" t="s">
        <v>184</v>
      </c>
      <c r="B16" s="298" t="s">
        <v>152</v>
      </c>
      <c r="C16" s="490">
        <v>11492</v>
      </c>
      <c r="D16" s="320">
        <v>27793</v>
      </c>
      <c r="E16" s="490">
        <v>15413</v>
      </c>
      <c r="F16" s="300">
        <f t="shared" si="0"/>
        <v>1.3411938739993039</v>
      </c>
      <c r="G16" s="220">
        <f t="shared" si="1"/>
        <v>0.55456409887381719</v>
      </c>
      <c r="I16" s="650"/>
      <c r="J16" s="650"/>
      <c r="K16" s="649"/>
    </row>
    <row r="17" spans="1:11" s="301" customFormat="1" x14ac:dyDescent="0.25">
      <c r="A17" s="297" t="s">
        <v>185</v>
      </c>
      <c r="B17" s="298" t="s">
        <v>152</v>
      </c>
      <c r="C17" s="490">
        <v>0</v>
      </c>
      <c r="D17" s="320">
        <v>0</v>
      </c>
      <c r="E17" s="490">
        <v>0</v>
      </c>
      <c r="F17" s="300" t="str">
        <f t="shared" si="0"/>
        <v xml:space="preserve"> </v>
      </c>
      <c r="G17" s="220" t="str">
        <f t="shared" si="1"/>
        <v xml:space="preserve"> </v>
      </c>
      <c r="I17" s="650"/>
      <c r="J17" s="650"/>
      <c r="K17" s="649"/>
    </row>
    <row r="18" spans="1:11" s="301" customFormat="1" x14ac:dyDescent="0.25">
      <c r="A18" s="297" t="s">
        <v>186</v>
      </c>
      <c r="B18" s="298" t="s">
        <v>152</v>
      </c>
      <c r="C18" s="490">
        <v>8813</v>
      </c>
      <c r="D18" s="320">
        <v>18327</v>
      </c>
      <c r="E18" s="490">
        <v>9536</v>
      </c>
      <c r="F18" s="300">
        <f t="shared" si="0"/>
        <v>1.0820378985589469</v>
      </c>
      <c r="G18" s="220">
        <f t="shared" si="1"/>
        <v>0.52032520325203258</v>
      </c>
      <c r="I18" s="650"/>
      <c r="J18" s="650"/>
      <c r="K18" s="649"/>
    </row>
    <row r="19" spans="1:11" s="301" customFormat="1" ht="16.5" thickBot="1" x14ac:dyDescent="0.3">
      <c r="A19" s="302" t="s">
        <v>187</v>
      </c>
      <c r="B19" s="303" t="s">
        <v>152</v>
      </c>
      <c r="C19" s="491">
        <v>0</v>
      </c>
      <c r="D19" s="491">
        <v>0</v>
      </c>
      <c r="E19" s="491">
        <v>0</v>
      </c>
      <c r="F19" s="305" t="str">
        <f t="shared" si="0"/>
        <v xml:space="preserve"> </v>
      </c>
      <c r="G19" s="221" t="str">
        <f t="shared" si="1"/>
        <v xml:space="preserve"> </v>
      </c>
      <c r="I19" s="650"/>
      <c r="J19" s="650"/>
      <c r="K19" s="649"/>
    </row>
    <row r="20" spans="1:11" s="311" customFormat="1" ht="35.25" customHeight="1" thickBot="1" x14ac:dyDescent="0.3">
      <c r="A20" s="306" t="s">
        <v>188</v>
      </c>
      <c r="B20" s="307" t="s">
        <v>152</v>
      </c>
      <c r="C20" s="308">
        <v>875744</v>
      </c>
      <c r="D20" s="308">
        <f>SUM(D15:D19)</f>
        <v>2013967</v>
      </c>
      <c r="E20" s="308">
        <f t="shared" ref="E20" si="3">SUM(E15:E19)</f>
        <v>941710</v>
      </c>
      <c r="F20" s="309">
        <f t="shared" si="0"/>
        <v>1.0753256659480397</v>
      </c>
      <c r="G20" s="310">
        <f t="shared" si="1"/>
        <v>0.46758958811142387</v>
      </c>
      <c r="I20" s="321"/>
      <c r="J20" s="650"/>
      <c r="K20" s="321"/>
    </row>
    <row r="21" spans="1:11" s="311" customFormat="1" x14ac:dyDescent="0.25">
      <c r="A21" s="321"/>
      <c r="B21" s="322"/>
      <c r="C21" s="323"/>
      <c r="D21" s="323"/>
      <c r="E21" s="323"/>
      <c r="F21" s="324"/>
      <c r="G21" s="324"/>
      <c r="I21" s="321"/>
      <c r="J21" s="649"/>
      <c r="K21" s="321"/>
    </row>
    <row r="22" spans="1:11" s="311" customFormat="1" x14ac:dyDescent="0.25">
      <c r="A22" s="641" t="s">
        <v>312</v>
      </c>
      <c r="B22" s="322"/>
      <c r="C22" s="323"/>
      <c r="D22" s="323"/>
      <c r="E22" s="323"/>
      <c r="F22" s="324"/>
      <c r="G22" s="324"/>
      <c r="I22" s="321"/>
      <c r="J22" s="649"/>
      <c r="K22" s="321"/>
    </row>
    <row r="23" spans="1:11" s="311" customFormat="1" x14ac:dyDescent="0.25">
      <c r="A23" s="321"/>
      <c r="B23" s="322"/>
      <c r="C23" s="323"/>
      <c r="D23" s="323"/>
      <c r="E23" s="323"/>
      <c r="F23" s="324"/>
      <c r="G23" s="324"/>
      <c r="I23" s="321"/>
      <c r="J23" s="649"/>
      <c r="K23" s="321"/>
    </row>
    <row r="24" spans="1:11" s="311" customFormat="1" x14ac:dyDescent="0.25">
      <c r="A24" s="12" t="s">
        <v>189</v>
      </c>
      <c r="B24" s="322"/>
      <c r="C24" s="323"/>
      <c r="D24" s="323"/>
      <c r="E24" s="323"/>
      <c r="F24" s="324"/>
      <c r="G24" s="324"/>
      <c r="I24" s="321"/>
      <c r="J24" s="649"/>
      <c r="K24" s="321"/>
    </row>
    <row r="25" spans="1:11" x14ac:dyDescent="0.25">
      <c r="E25" s="325"/>
      <c r="F25" s="325"/>
      <c r="J25" s="301"/>
    </row>
    <row r="26" spans="1:11" x14ac:dyDescent="0.25">
      <c r="C26" s="326"/>
      <c r="D26" s="326"/>
      <c r="G26" s="39"/>
    </row>
    <row r="27" spans="1:11" x14ac:dyDescent="0.25">
      <c r="A27" s="25"/>
      <c r="C27" s="326"/>
      <c r="D27" s="326"/>
    </row>
    <row r="37" spans="2:2" x14ac:dyDescent="0.25">
      <c r="B37" s="290" t="s">
        <v>119</v>
      </c>
    </row>
  </sheetData>
  <mergeCells count="2">
    <mergeCell ref="A3:G3"/>
    <mergeCell ref="A4:G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2017. július 31.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Főlap</vt:lpstr>
      <vt:lpstr>Mennyiség</vt:lpstr>
      <vt:lpstr>Term.ért. és eredmény</vt:lpstr>
      <vt:lpstr>Bevétel</vt:lpstr>
      <vt:lpstr>Költség, ráford.</vt:lpstr>
      <vt:lpstr>Anyag,energia </vt:lpstr>
      <vt:lpstr>Tárgyi eszk.fennt.</vt:lpstr>
      <vt:lpstr>Készletgazd.</vt:lpstr>
      <vt:lpstr>Létszám, bér</vt:lpstr>
      <vt:lpstr>Személyi jell.kif.</vt:lpstr>
      <vt:lpstr>Beruházás</vt:lpstr>
      <vt:lpstr>Építés</vt:lpstr>
      <vt:lpstr>'Anyag,energia '!Nyomtatási_terület</vt:lpstr>
      <vt:lpstr>Beruházás!Nyomtatási_terület</vt:lpstr>
      <vt:lpstr>Bevétel!Nyomtatási_terület</vt:lpstr>
      <vt:lpstr>Építés!Nyomtatási_terület</vt:lpstr>
      <vt:lpstr>Főlap!Nyomtatási_terület</vt:lpstr>
      <vt:lpstr>Készletgazd.!Nyomtatási_terület</vt:lpstr>
      <vt:lpstr>'Költség, ráford.'!Nyomtatási_terület</vt:lpstr>
      <vt:lpstr>'Létszám, bér'!Nyomtatási_terület</vt:lpstr>
      <vt:lpstr>Mennyiség!Nyomtatási_terület</vt:lpstr>
      <vt:lpstr>'Személyi jell.kif.'!Nyomtatási_terület</vt:lpstr>
      <vt:lpstr>'Tárgyi eszk.fennt.'!Nyomtatási_terület</vt:lpstr>
      <vt:lpstr>'Term.ért. és eredmény'!Nyomtatási_terület</vt:lpstr>
    </vt:vector>
  </TitlesOfParts>
  <Company>VASIVÍZ 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Temesi Lajosné</dc:creator>
  <cp:lastModifiedBy>Rácz Mónika</cp:lastModifiedBy>
  <cp:lastPrinted>2017-07-27T08:58:35Z</cp:lastPrinted>
  <dcterms:created xsi:type="dcterms:W3CDTF">2001-12-10T13:04:56Z</dcterms:created>
  <dcterms:modified xsi:type="dcterms:W3CDTF">2017-08-22T10:58:38Z</dcterms:modified>
</cp:coreProperties>
</file>