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User\Kozgazdasagi\Kozos\Beszámolók\2017. év\2017. I. félév\Igazgatóknak kiküldendő\"/>
    </mc:Choice>
  </mc:AlternateContent>
  <bookViews>
    <workbookView xWindow="0" yWindow="0" windowWidth="28800" windowHeight="11235"/>
  </bookViews>
  <sheets>
    <sheet name="ZRt. össz." sheetId="1" r:id="rId1"/>
  </sheets>
  <calcPr calcId="152511"/>
</workbook>
</file>

<file path=xl/calcChain.xml><?xml version="1.0" encoding="utf-8"?>
<calcChain xmlns="http://schemas.openxmlformats.org/spreadsheetml/2006/main">
  <c r="G20" i="1" l="1"/>
  <c r="J13" i="1"/>
  <c r="I13" i="1"/>
  <c r="H13" i="1"/>
  <c r="G13" i="1"/>
  <c r="F13" i="1"/>
  <c r="D13" i="1"/>
  <c r="C13" i="1"/>
  <c r="G10" i="1"/>
  <c r="D7" i="1"/>
  <c r="L22" i="1" l="1"/>
  <c r="L34" i="1" s="1"/>
  <c r="L21" i="1"/>
  <c r="E18" i="1" l="1"/>
  <c r="E6" i="1" l="1"/>
  <c r="K6" i="1"/>
  <c r="E7" i="1"/>
  <c r="E8" i="1" s="1"/>
  <c r="K7" i="1"/>
  <c r="C8" i="1"/>
  <c r="D8" i="1"/>
  <c r="F8" i="1"/>
  <c r="G8" i="1"/>
  <c r="H8" i="1"/>
  <c r="I8" i="1"/>
  <c r="J8" i="1"/>
  <c r="E9" i="1"/>
  <c r="K9" i="1"/>
  <c r="E10" i="1"/>
  <c r="K10" i="1"/>
  <c r="C11" i="1"/>
  <c r="D11" i="1"/>
  <c r="F11" i="1"/>
  <c r="G11" i="1"/>
  <c r="I11" i="1"/>
  <c r="J11" i="1"/>
  <c r="E12" i="1"/>
  <c r="K12" i="1"/>
  <c r="E13" i="1"/>
  <c r="K13" i="1"/>
  <c r="K14" i="1" s="1"/>
  <c r="C14" i="1"/>
  <c r="D14" i="1"/>
  <c r="E14" i="1"/>
  <c r="F14" i="1"/>
  <c r="G14" i="1"/>
  <c r="I14" i="1"/>
  <c r="J14" i="1"/>
  <c r="E15" i="1"/>
  <c r="K15" i="1"/>
  <c r="E16" i="1"/>
  <c r="K16" i="1"/>
  <c r="K17" i="1" s="1"/>
  <c r="C17" i="1"/>
  <c r="D17" i="1"/>
  <c r="F17" i="1"/>
  <c r="G17" i="1"/>
  <c r="I17" i="1"/>
  <c r="J17" i="1"/>
  <c r="K18" i="1"/>
  <c r="M18" i="1" s="1"/>
  <c r="E19" i="1"/>
  <c r="K19" i="1"/>
  <c r="C20" i="1"/>
  <c r="D20" i="1"/>
  <c r="F20" i="1"/>
  <c r="I20" i="1"/>
  <c r="J20" i="1"/>
  <c r="C21" i="1"/>
  <c r="D21" i="1"/>
  <c r="F21" i="1"/>
  <c r="G21" i="1"/>
  <c r="H21" i="1"/>
  <c r="I21" i="1"/>
  <c r="J21" i="1"/>
  <c r="C22" i="1"/>
  <c r="D22" i="1"/>
  <c r="F22" i="1"/>
  <c r="G22" i="1"/>
  <c r="G23" i="1" s="1"/>
  <c r="H22" i="1"/>
  <c r="H23" i="1" s="1"/>
  <c r="I22" i="1"/>
  <c r="J22" i="1"/>
  <c r="E24" i="1"/>
  <c r="K24" i="1"/>
  <c r="E25" i="1"/>
  <c r="K25" i="1"/>
  <c r="C26" i="1"/>
  <c r="D26" i="1"/>
  <c r="E26" i="1"/>
  <c r="F26" i="1"/>
  <c r="G26" i="1"/>
  <c r="E27" i="1"/>
  <c r="K27" i="1"/>
  <c r="E28" i="1"/>
  <c r="K28" i="1"/>
  <c r="C30" i="1"/>
  <c r="D30" i="1"/>
  <c r="F30" i="1"/>
  <c r="G30" i="1"/>
  <c r="H30" i="1"/>
  <c r="I30" i="1"/>
  <c r="J30" i="1"/>
  <c r="C31" i="1"/>
  <c r="D31" i="1"/>
  <c r="F31" i="1"/>
  <c r="F32" i="1" s="1"/>
  <c r="G31" i="1"/>
  <c r="H31" i="1"/>
  <c r="I31" i="1"/>
  <c r="J31" i="1"/>
  <c r="M19" i="1" l="1"/>
  <c r="M20" i="1" s="1"/>
  <c r="M13" i="1"/>
  <c r="K20" i="1"/>
  <c r="K30" i="1"/>
  <c r="K29" i="1"/>
  <c r="M27" i="1"/>
  <c r="J33" i="1"/>
  <c r="H33" i="1"/>
  <c r="F33" i="1"/>
  <c r="I33" i="1"/>
  <c r="C33" i="1"/>
  <c r="D33" i="1"/>
  <c r="M6" i="1"/>
  <c r="G33" i="1"/>
  <c r="M15" i="1"/>
  <c r="M9" i="1"/>
  <c r="K11" i="1"/>
  <c r="K31" i="1"/>
  <c r="M28" i="1"/>
  <c r="I34" i="1"/>
  <c r="G34" i="1"/>
  <c r="G35" i="1" s="1"/>
  <c r="M25" i="1"/>
  <c r="J34" i="1"/>
  <c r="H34" i="1"/>
  <c r="H35" i="1" s="1"/>
  <c r="F34" i="1"/>
  <c r="C34" i="1"/>
  <c r="D34" i="1"/>
  <c r="M7" i="1"/>
  <c r="E22" i="1"/>
  <c r="E11" i="1"/>
  <c r="M10" i="1"/>
  <c r="E31" i="1"/>
  <c r="C32" i="1"/>
  <c r="K32" i="1"/>
  <c r="K26" i="1"/>
  <c r="E30" i="1"/>
  <c r="D32" i="1"/>
  <c r="E20" i="1"/>
  <c r="K21" i="1"/>
  <c r="E17" i="1"/>
  <c r="J23" i="1"/>
  <c r="F23" i="1"/>
  <c r="K8" i="1"/>
  <c r="G32" i="1"/>
  <c r="M24" i="1"/>
  <c r="I23" i="1"/>
  <c r="F35" i="1"/>
  <c r="M12" i="1"/>
  <c r="M14" i="1" s="1"/>
  <c r="K22" i="1"/>
  <c r="M16" i="1"/>
  <c r="D23" i="1"/>
  <c r="C23" i="1"/>
  <c r="E21" i="1"/>
  <c r="E32" i="1" l="1"/>
  <c r="M31" i="1"/>
  <c r="M17" i="1"/>
  <c r="M22" i="1"/>
  <c r="M34" i="1" s="1"/>
  <c r="K33" i="1"/>
  <c r="E33" i="1"/>
  <c r="M30" i="1"/>
  <c r="M8" i="1"/>
  <c r="D35" i="1"/>
  <c r="C35" i="1"/>
  <c r="M26" i="1"/>
  <c r="M11" i="1"/>
  <c r="M21" i="1"/>
  <c r="K34" i="1"/>
  <c r="E34" i="1"/>
  <c r="E23" i="1"/>
  <c r="J35" i="1"/>
  <c r="I35" i="1"/>
  <c r="K23" i="1"/>
  <c r="M32" i="1" l="1"/>
  <c r="K35" i="1"/>
  <c r="M33" i="1"/>
  <c r="E35" i="1"/>
</calcChain>
</file>

<file path=xl/sharedStrings.xml><?xml version="1.0" encoding="utf-8"?>
<sst xmlns="http://schemas.openxmlformats.org/spreadsheetml/2006/main" count="58" uniqueCount="31">
  <si>
    <t>eFt</t>
  </si>
  <si>
    <t>Tevékenységek</t>
  </si>
  <si>
    <t>Ivóvíz
szolgáltatás</t>
  </si>
  <si>
    <t>Szennyvíz-
elvezetés,
-tisztítás</t>
  </si>
  <si>
    <t>ELSŐDLEGES
TEVÉKENYSÉG</t>
  </si>
  <si>
    <t>Fürdő
szolgáltatás</t>
  </si>
  <si>
    <t>Építőipari
tevékenység</t>
  </si>
  <si>
    <t>Ipari víz
szolgáltatás</t>
  </si>
  <si>
    <t>Alaptevékeny-
séggel kapcs.
egyéb tev.</t>
  </si>
  <si>
    <t>Alaptevékeny-
ségen kívüli
egyéb tev.</t>
  </si>
  <si>
    <t>MÁSODLAGOS
TEVÉKENYSÉG</t>
  </si>
  <si>
    <t>ZRt.
ÖSSZESEN</t>
  </si>
  <si>
    <t>Értékesítés
nettó
árbevétele</t>
  </si>
  <si>
    <t>Közvetett
költség</t>
  </si>
  <si>
    <t>Egyéb
bevételek</t>
  </si>
  <si>
    <t>Egyéb
ráfordítások</t>
  </si>
  <si>
    <t>ÜZEMI (ÜZLETI)
TEVÉKENYSÉG
EREDMÉNYE</t>
  </si>
  <si>
    <t>Pénzügyi
műveletek
bevételei</t>
  </si>
  <si>
    <t>Pénzügyi
műveletek
ráfordításai</t>
  </si>
  <si>
    <t>PÉNÜGYI
MŰVELETEK
EREDMÉNYE</t>
  </si>
  <si>
    <t>ADÓZÁS
ELŐTTI
EREDMÉNY</t>
  </si>
  <si>
    <t>index</t>
  </si>
  <si>
    <t>Ágazati eredmény terv értékelése</t>
  </si>
  <si>
    <t>Értékesítés
közvetlen
költsége</t>
  </si>
  <si>
    <t>Saját
beruházás</t>
  </si>
  <si>
    <t>…………………………………………</t>
  </si>
  <si>
    <t>Dr. Kohuth Viktor</t>
  </si>
  <si>
    <t>vezérigazgató</t>
  </si>
  <si>
    <t>2017. I. félév korrigált</t>
  </si>
  <si>
    <t>2017. évi 1.sz. mód. terv</t>
  </si>
  <si>
    <t>2017. I. fév korr.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</si>
</sst>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8"/>
      <color indexed="54"/>
      <name val="Calibri Light"/>
      <family val="2"/>
      <charset val="238"/>
    </font>
    <font>
      <b/>
      <sz val="15"/>
      <color indexed="54"/>
      <name val="Arial"/>
      <family val="2"/>
      <charset val="238"/>
    </font>
    <font>
      <b/>
      <sz val="13"/>
      <color indexed="54"/>
      <name val="Arial"/>
      <family val="2"/>
      <charset val="238"/>
    </font>
    <font>
      <b/>
      <sz val="11"/>
      <color indexed="54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0" applyNumberFormat="0" applyBorder="0" applyAlignment="0" applyProtection="0"/>
    <xf numFmtId="0" fontId="2" fillId="16" borderId="0" applyNumberFormat="0" applyBorder="0" applyAlignment="0" applyProtection="0"/>
    <xf numFmtId="0" fontId="4" fillId="5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" fillId="7" borderId="7" applyNumberFormat="0" applyFont="0" applyAlignment="0" applyProtection="0"/>
    <xf numFmtId="0" fontId="12" fillId="9" borderId="0" applyNumberFormat="0" applyBorder="0" applyAlignment="0" applyProtection="0"/>
    <xf numFmtId="0" fontId="13" fillId="13" borderId="8" applyNumberFormat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8" fillId="13" borderId="1" applyNumberFormat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3" fontId="20" fillId="0" borderId="10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/>
    <xf numFmtId="3" fontId="23" fillId="0" borderId="10" xfId="0" applyNumberFormat="1" applyFont="1" applyFill="1" applyBorder="1"/>
    <xf numFmtId="3" fontId="20" fillId="0" borderId="10" xfId="0" applyNumberFormat="1" applyFont="1" applyFill="1" applyBorder="1"/>
    <xf numFmtId="3" fontId="22" fillId="0" borderId="10" xfId="0" applyNumberFormat="1" applyFont="1" applyFill="1" applyBorder="1"/>
    <xf numFmtId="0" fontId="19" fillId="0" borderId="0" xfId="0" applyFont="1" applyFill="1" applyAlignment="1">
      <alignment horizontal="center"/>
    </xf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0" fillId="0" borderId="0" xfId="0" applyFont="1" applyFill="1" applyAlignment="1">
      <alignment horizontal="right"/>
    </xf>
    <xf numFmtId="3" fontId="21" fillId="0" borderId="10" xfId="0" applyNumberFormat="1" applyFont="1" applyFill="1" applyBorder="1" applyAlignment="1">
      <alignment horizontal="left" vertical="center" wrapText="1"/>
    </xf>
    <xf numFmtId="3" fontId="20" fillId="0" borderId="10" xfId="0" applyNumberFormat="1" applyFont="1" applyFill="1" applyBorder="1" applyAlignment="1">
      <alignment horizontal="left" vertical="center" wrapText="1"/>
    </xf>
    <xf numFmtId="164" fontId="21" fillId="0" borderId="10" xfId="43" applyNumberFormat="1" applyFont="1" applyFill="1" applyBorder="1"/>
    <xf numFmtId="164" fontId="23" fillId="0" borderId="10" xfId="43" applyNumberFormat="1" applyFont="1" applyFill="1" applyBorder="1"/>
    <xf numFmtId="164" fontId="20" fillId="0" borderId="10" xfId="43" applyNumberFormat="1" applyFont="1" applyFill="1" applyBorder="1"/>
    <xf numFmtId="3" fontId="21" fillId="0" borderId="0" xfId="0" applyNumberFormat="1" applyFont="1" applyFill="1"/>
    <xf numFmtId="3" fontId="20" fillId="0" borderId="0" xfId="0" applyNumberFormat="1" applyFont="1" applyFill="1"/>
    <xf numFmtId="164" fontId="22" fillId="0" borderId="10" xfId="43" applyNumberFormat="1" applyFont="1" applyFill="1" applyBorder="1"/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left" vertical="center" wrapText="1"/>
    </xf>
    <xf numFmtId="164" fontId="20" fillId="0" borderId="0" xfId="43" applyNumberFormat="1" applyFont="1" applyFill="1" applyBorder="1"/>
    <xf numFmtId="164" fontId="22" fillId="0" borderId="0" xfId="43" applyNumberFormat="1" applyFont="1" applyFill="1" applyBorder="1"/>
    <xf numFmtId="3" fontId="20" fillId="0" borderId="0" xfId="43" applyNumberFormat="1" applyFont="1" applyFill="1" applyBorder="1"/>
    <xf numFmtId="3" fontId="24" fillId="0" borderId="0" xfId="43" applyNumberFormat="1" applyFont="1" applyFill="1" applyBorder="1"/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1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</cellXfs>
  <cellStyles count="44">
    <cellStyle name="1. jelölőszín" xfId="1" builtinId="29" customBuiltin="1"/>
    <cellStyle name="2. jelölőszín" xfId="2" builtinId="33" customBuiltin="1"/>
    <cellStyle name="20% - 1. jelölőszín" xfId="3" builtinId="30" customBuiltin="1"/>
    <cellStyle name="20% - 2. jelölőszín" xfId="4" builtinId="34" customBuiltin="1"/>
    <cellStyle name="20% - 3. jelölőszín" xfId="5" builtinId="38" customBuiltin="1"/>
    <cellStyle name="20% - 4. jelölőszín" xfId="6" builtinId="42" customBuiltin="1"/>
    <cellStyle name="20% - 5. jelölőszín" xfId="7" builtinId="46" customBuiltin="1"/>
    <cellStyle name="20% - 6. jelölőszín" xfId="8" builtinId="50" customBuiltin="1"/>
    <cellStyle name="3. jelölőszín" xfId="9" builtinId="37" customBuiltin="1"/>
    <cellStyle name="4. jelölőszín" xfId="10" builtinId="41" customBuiltin="1"/>
    <cellStyle name="40% - 1. jelölőszín" xfId="11" builtinId="31" customBuiltin="1"/>
    <cellStyle name="40% - 2. jelölőszín" xfId="12" builtinId="35" customBuiltin="1"/>
    <cellStyle name="40% - 3. jelölőszín" xfId="13" builtinId="39" customBuiltin="1"/>
    <cellStyle name="40% - 4. jelölőszín" xfId="14" builtinId="43" customBuiltin="1"/>
    <cellStyle name="40% - 5. jelölőszín" xfId="15" builtinId="47" customBuiltin="1"/>
    <cellStyle name="40% - 6. jelölőszín" xfId="16" builtinId="51" customBuiltin="1"/>
    <cellStyle name="5. jelölőszín" xfId="17" builtinId="45" customBuiltin="1"/>
    <cellStyle name="6. jelölőszín" xfId="18" builtinId="49" customBuiltin="1"/>
    <cellStyle name="60% - 1. jelölőszín" xfId="19" builtinId="32" customBuiltin="1"/>
    <cellStyle name="60% - 2. jelölőszín" xfId="20" builtinId="36" customBuiltin="1"/>
    <cellStyle name="60% - 3. jelölőszín" xfId="21" builtinId="40" customBuiltin="1"/>
    <cellStyle name="60% - 4. jelölőszín" xfId="22" builtinId="44" customBuiltin="1"/>
    <cellStyle name="60% - 5. jelölőszín" xfId="23" builtinId="48" customBuiltin="1"/>
    <cellStyle name="60% - 6. jelölőszín" xfId="24" builtinId="52" customBuiltin="1"/>
    <cellStyle name="Bevitel" xfId="25" builtinId="20" customBuiltin="1"/>
    <cellStyle name="Cím" xfId="26" builtinId="15" customBuiltin="1"/>
    <cellStyle name="Címsor 1" xfId="27" builtinId="16" customBuiltin="1"/>
    <cellStyle name="Címsor 2" xfId="28" builtinId="17" customBuiltin="1"/>
    <cellStyle name="Címsor 3" xfId="29" builtinId="18" customBuiltin="1"/>
    <cellStyle name="Címsor 4" xfId="30" builtinId="19" customBuiltin="1"/>
    <cellStyle name="Ellenőrzőcella" xfId="31" builtinId="23" customBuiltin="1"/>
    <cellStyle name="Figyelmeztetés" xfId="32" builtinId="11" customBuiltin="1"/>
    <cellStyle name="Hivatkozott cella" xfId="33" builtinId="24" customBuiltin="1"/>
    <cellStyle name="Jegyzet" xfId="34" builtinId="10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5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  <cellStyle name="Százalék" xfId="4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U44"/>
  <sheetViews>
    <sheetView tabSelected="1" workbookViewId="0">
      <pane xSplit="2" ySplit="5" topLeftCell="C6" activePane="bottomRight" state="frozen"/>
      <selection sqref="A1:N1"/>
      <selection pane="topRight" sqref="A1:N1"/>
      <selection pane="bottomLeft" sqref="A1:N1"/>
      <selection pane="bottomRight" sqref="A1:M1"/>
    </sheetView>
  </sheetViews>
  <sheetFormatPr defaultColWidth="15.7109375" defaultRowHeight="12.75" x14ac:dyDescent="0.2"/>
  <cols>
    <col min="1" max="1" width="14.7109375" style="10" bestFit="1" customWidth="1"/>
    <col min="2" max="2" width="22.28515625" style="9" customWidth="1"/>
    <col min="3" max="4" width="13.7109375" style="9" bestFit="1" customWidth="1"/>
    <col min="5" max="5" width="15.85546875" style="11" bestFit="1" customWidth="1"/>
    <col min="6" max="7" width="13.7109375" style="10" bestFit="1" customWidth="1"/>
    <col min="8" max="8" width="13.7109375" style="9" bestFit="1" customWidth="1"/>
    <col min="9" max="10" width="14" style="10" bestFit="1" customWidth="1"/>
    <col min="11" max="11" width="15.85546875" style="10" bestFit="1" customWidth="1"/>
    <col min="12" max="12" width="10.42578125" style="10" bestFit="1" customWidth="1"/>
    <col min="13" max="13" width="10.85546875" style="9" bestFit="1" customWidth="1"/>
    <col min="14" max="16" width="15.7109375" style="10" customWidth="1"/>
    <col min="17" max="17" width="15.7109375" style="9" customWidth="1"/>
    <col min="18" max="16384" width="15.7109375" style="10"/>
  </cols>
  <sheetData>
    <row r="1" spans="1:21" s="9" customFormat="1" ht="15.75" x14ac:dyDescent="0.25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8"/>
      <c r="O1" s="8"/>
      <c r="P1" s="8"/>
      <c r="Q1" s="8"/>
    </row>
    <row r="2" spans="1:21" ht="15.75" x14ac:dyDescent="0.2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8"/>
      <c r="O2" s="8"/>
      <c r="P2" s="8"/>
      <c r="Q2" s="8"/>
    </row>
    <row r="3" spans="1:21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1" x14ac:dyDescent="0.2">
      <c r="M4" s="12" t="s">
        <v>0</v>
      </c>
      <c r="U4" s="12"/>
    </row>
    <row r="5" spans="1:21" s="9" customFormat="1" ht="38.25" x14ac:dyDescent="0.2">
      <c r="A5" s="31" t="s">
        <v>1</v>
      </c>
      <c r="B5" s="31"/>
      <c r="C5" s="1" t="s">
        <v>2</v>
      </c>
      <c r="D5" s="1" t="s">
        <v>3</v>
      </c>
      <c r="E5" s="2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2" t="s">
        <v>10</v>
      </c>
      <c r="L5" s="1" t="s">
        <v>24</v>
      </c>
      <c r="M5" s="3" t="s">
        <v>11</v>
      </c>
    </row>
    <row r="6" spans="1:21" ht="12.75" customHeight="1" x14ac:dyDescent="0.2">
      <c r="A6" s="29" t="s">
        <v>12</v>
      </c>
      <c r="B6" s="13" t="s">
        <v>29</v>
      </c>
      <c r="C6" s="4">
        <v>2842474</v>
      </c>
      <c r="D6" s="4">
        <v>3136911</v>
      </c>
      <c r="E6" s="5">
        <f>SUM(C6:D6)</f>
        <v>5979385</v>
      </c>
      <c r="F6" s="4">
        <v>115000</v>
      </c>
      <c r="G6" s="4">
        <v>827539</v>
      </c>
      <c r="H6" s="4">
        <v>6800</v>
      </c>
      <c r="I6" s="4">
        <v>86912</v>
      </c>
      <c r="J6" s="4">
        <v>80385</v>
      </c>
      <c r="K6" s="5">
        <f>SUM(F6:J6)</f>
        <v>1116636</v>
      </c>
      <c r="L6" s="5"/>
      <c r="M6" s="6">
        <f>SUM(E6,K6,L6)</f>
        <v>7096021</v>
      </c>
      <c r="N6" s="18"/>
    </row>
    <row r="7" spans="1:21" x14ac:dyDescent="0.2">
      <c r="A7" s="29"/>
      <c r="B7" s="13" t="s">
        <v>30</v>
      </c>
      <c r="C7" s="4">
        <v>1392303</v>
      </c>
      <c r="D7" s="4">
        <f>1533871+4057</f>
        <v>1537928</v>
      </c>
      <c r="E7" s="5">
        <f>SUM(C7:D7)</f>
        <v>2930231</v>
      </c>
      <c r="F7" s="4">
        <v>40629</v>
      </c>
      <c r="G7" s="4">
        <v>296400</v>
      </c>
      <c r="H7" s="4">
        <v>1629</v>
      </c>
      <c r="I7" s="4">
        <v>51234</v>
      </c>
      <c r="J7" s="4">
        <v>49331</v>
      </c>
      <c r="K7" s="5">
        <f>SUM(F7:J7)</f>
        <v>439223</v>
      </c>
      <c r="L7" s="5"/>
      <c r="M7" s="6">
        <f>SUM(E7,K7,L7)</f>
        <v>3369454</v>
      </c>
      <c r="N7" s="18"/>
    </row>
    <row r="8" spans="1:21" x14ac:dyDescent="0.2">
      <c r="A8" s="29"/>
      <c r="B8" s="13" t="s">
        <v>21</v>
      </c>
      <c r="C8" s="15">
        <f>+C7/C6</f>
        <v>0.48982083917038466</v>
      </c>
      <c r="D8" s="15">
        <f t="shared" ref="D8:M8" si="0">+D7/D6</f>
        <v>0.49026829259739918</v>
      </c>
      <c r="E8" s="16">
        <f t="shared" si="0"/>
        <v>0.49005558263935173</v>
      </c>
      <c r="F8" s="15">
        <f t="shared" si="0"/>
        <v>0.35329565217391307</v>
      </c>
      <c r="G8" s="15">
        <f t="shared" si="0"/>
        <v>0.35817043063831433</v>
      </c>
      <c r="H8" s="15">
        <f t="shared" si="0"/>
        <v>0.23955882352941177</v>
      </c>
      <c r="I8" s="15">
        <f t="shared" si="0"/>
        <v>0.58949282032400585</v>
      </c>
      <c r="J8" s="15">
        <f t="shared" si="0"/>
        <v>0.61368414505193758</v>
      </c>
      <c r="K8" s="16">
        <f t="shared" si="0"/>
        <v>0.39334483215658461</v>
      </c>
      <c r="L8" s="16"/>
      <c r="M8" s="17">
        <f t="shared" si="0"/>
        <v>0.47483709532426693</v>
      </c>
      <c r="N8" s="18"/>
    </row>
    <row r="9" spans="1:21" ht="12.75" customHeight="1" x14ac:dyDescent="0.2">
      <c r="A9" s="29" t="s">
        <v>23</v>
      </c>
      <c r="B9" s="13" t="s">
        <v>29</v>
      </c>
      <c r="C9" s="4">
        <v>2209836</v>
      </c>
      <c r="D9" s="4">
        <v>2487224</v>
      </c>
      <c r="E9" s="5">
        <f>SUM(C9:D9)</f>
        <v>4697060</v>
      </c>
      <c r="F9" s="4">
        <v>254813</v>
      </c>
      <c r="G9" s="4">
        <v>658334</v>
      </c>
      <c r="H9" s="4">
        <v>0</v>
      </c>
      <c r="I9" s="4">
        <v>40867</v>
      </c>
      <c r="J9" s="4">
        <v>2998</v>
      </c>
      <c r="K9" s="5">
        <f>SUM(F9:J9)</f>
        <v>957012</v>
      </c>
      <c r="L9" s="5"/>
      <c r="M9" s="6">
        <f>SUM(E9,K9,L9)</f>
        <v>5654072</v>
      </c>
      <c r="N9" s="18"/>
    </row>
    <row r="10" spans="1:21" x14ac:dyDescent="0.2">
      <c r="A10" s="29"/>
      <c r="B10" s="13" t="s">
        <v>30</v>
      </c>
      <c r="C10" s="4">
        <v>1057406</v>
      </c>
      <c r="D10" s="4">
        <v>1229002</v>
      </c>
      <c r="E10" s="5">
        <f>SUM(C10:D10)</f>
        <v>2286408</v>
      </c>
      <c r="F10" s="4">
        <v>106217</v>
      </c>
      <c r="G10" s="4">
        <f>177165+36667</f>
        <v>213832</v>
      </c>
      <c r="H10" s="4">
        <v>1109</v>
      </c>
      <c r="I10" s="4">
        <v>22464</v>
      </c>
      <c r="J10" s="4">
        <v>2193</v>
      </c>
      <c r="K10" s="5">
        <f>SUM(F10:J10)</f>
        <v>345815</v>
      </c>
      <c r="L10" s="5">
        <v>0</v>
      </c>
      <c r="M10" s="6">
        <f>SUM(E10,K10,L10)</f>
        <v>2632223</v>
      </c>
      <c r="N10" s="18"/>
    </row>
    <row r="11" spans="1:21" x14ac:dyDescent="0.2">
      <c r="A11" s="29"/>
      <c r="B11" s="13" t="s">
        <v>21</v>
      </c>
      <c r="C11" s="15">
        <f t="shared" ref="C11:M11" si="1">+C10/C9</f>
        <v>0.4784997619732867</v>
      </c>
      <c r="D11" s="15">
        <f t="shared" si="1"/>
        <v>0.49412598141542541</v>
      </c>
      <c r="E11" s="16">
        <f t="shared" si="1"/>
        <v>0.48677428008158297</v>
      </c>
      <c r="F11" s="15">
        <f t="shared" si="1"/>
        <v>0.41684293972442538</v>
      </c>
      <c r="G11" s="15">
        <f t="shared" si="1"/>
        <v>0.32480777234655966</v>
      </c>
      <c r="H11" s="15"/>
      <c r="I11" s="15">
        <f t="shared" si="1"/>
        <v>0.54968556537059243</v>
      </c>
      <c r="J11" s="15">
        <f t="shared" si="1"/>
        <v>0.73148765843895935</v>
      </c>
      <c r="K11" s="16">
        <f t="shared" si="1"/>
        <v>0.36134865602521182</v>
      </c>
      <c r="L11" s="16"/>
      <c r="M11" s="17">
        <f t="shared" si="1"/>
        <v>0.46554465525023381</v>
      </c>
      <c r="N11" s="18"/>
    </row>
    <row r="12" spans="1:21" x14ac:dyDescent="0.2">
      <c r="A12" s="29" t="s">
        <v>13</v>
      </c>
      <c r="B12" s="13" t="s">
        <v>29</v>
      </c>
      <c r="C12" s="4">
        <v>416332</v>
      </c>
      <c r="D12" s="4">
        <v>448378</v>
      </c>
      <c r="E12" s="5">
        <f>SUM(C12:D12)</f>
        <v>864710</v>
      </c>
      <c r="F12" s="4">
        <v>35711</v>
      </c>
      <c r="G12" s="4">
        <v>77882</v>
      </c>
      <c r="H12" s="4">
        <v>0</v>
      </c>
      <c r="I12" s="4">
        <v>5171</v>
      </c>
      <c r="J12" s="4">
        <v>189</v>
      </c>
      <c r="K12" s="5">
        <f>SUM(F12:J12)</f>
        <v>118953</v>
      </c>
      <c r="L12" s="5"/>
      <c r="M12" s="6">
        <f>SUM(E12,K12,L12)</f>
        <v>983663</v>
      </c>
      <c r="N12" s="18"/>
    </row>
    <row r="13" spans="1:21" x14ac:dyDescent="0.2">
      <c r="A13" s="29"/>
      <c r="B13" s="13" t="s">
        <v>30</v>
      </c>
      <c r="C13" s="4">
        <f>78552+115750+54895</f>
        <v>249197</v>
      </c>
      <c r="D13" s="4">
        <f>66442+97671+46779</f>
        <v>210892</v>
      </c>
      <c r="E13" s="5">
        <f>SUM(C13:D13)</f>
        <v>460089</v>
      </c>
      <c r="F13" s="4">
        <f>13723+3463+1239</f>
        <v>18425</v>
      </c>
      <c r="G13" s="4">
        <f>22731+8935</f>
        <v>31666</v>
      </c>
      <c r="H13" s="4">
        <f>99+36</f>
        <v>135</v>
      </c>
      <c r="I13" s="4">
        <f>2476+890</f>
        <v>3366</v>
      </c>
      <c r="J13" s="4">
        <f>18+7</f>
        <v>25</v>
      </c>
      <c r="K13" s="5">
        <f>SUM(F13:J13)</f>
        <v>53617</v>
      </c>
      <c r="L13" s="5"/>
      <c r="M13" s="6">
        <f>SUM(E13,K13,L13)</f>
        <v>513706</v>
      </c>
      <c r="N13" s="18"/>
    </row>
    <row r="14" spans="1:21" x14ac:dyDescent="0.2">
      <c r="A14" s="29"/>
      <c r="B14" s="13" t="s">
        <v>21</v>
      </c>
      <c r="C14" s="15">
        <f t="shared" ref="C14:M14" si="2">+C13/C12</f>
        <v>0.59855355821796064</v>
      </c>
      <c r="D14" s="15">
        <f t="shared" si="2"/>
        <v>0.47034421849421693</v>
      </c>
      <c r="E14" s="16">
        <f t="shared" si="2"/>
        <v>0.53207318060390185</v>
      </c>
      <c r="F14" s="15">
        <f t="shared" si="2"/>
        <v>0.51594746716697937</v>
      </c>
      <c r="G14" s="15">
        <f t="shared" si="2"/>
        <v>0.40658945584345546</v>
      </c>
      <c r="H14" s="15"/>
      <c r="I14" s="15">
        <f t="shared" si="2"/>
        <v>0.65093792303229547</v>
      </c>
      <c r="J14" s="15">
        <f t="shared" si="2"/>
        <v>0.13227513227513227</v>
      </c>
      <c r="K14" s="16">
        <f t="shared" si="2"/>
        <v>0.45074104898573386</v>
      </c>
      <c r="L14" s="16"/>
      <c r="M14" s="17">
        <f t="shared" si="2"/>
        <v>0.52223779892097189</v>
      </c>
      <c r="N14" s="18"/>
    </row>
    <row r="15" spans="1:21" x14ac:dyDescent="0.2">
      <c r="A15" s="29" t="s">
        <v>14</v>
      </c>
      <c r="B15" s="13" t="s">
        <v>29</v>
      </c>
      <c r="C15" s="4">
        <v>51478</v>
      </c>
      <c r="D15" s="4">
        <v>61940</v>
      </c>
      <c r="E15" s="5">
        <f>SUM(C15:D15)</f>
        <v>113418</v>
      </c>
      <c r="F15" s="4">
        <v>91936</v>
      </c>
      <c r="G15" s="4">
        <v>13488</v>
      </c>
      <c r="H15" s="4">
        <v>0</v>
      </c>
      <c r="I15" s="4">
        <v>895</v>
      </c>
      <c r="J15" s="4">
        <v>33</v>
      </c>
      <c r="K15" s="5">
        <f>SUM(F15:J15)</f>
        <v>106352</v>
      </c>
      <c r="L15" s="5"/>
      <c r="M15" s="6">
        <f>SUM(E15,K15,L15)</f>
        <v>219770</v>
      </c>
      <c r="N15" s="18"/>
    </row>
    <row r="16" spans="1:21" x14ac:dyDescent="0.2">
      <c r="A16" s="29"/>
      <c r="B16" s="13" t="s">
        <v>30</v>
      </c>
      <c r="C16" s="4">
        <v>18696</v>
      </c>
      <c r="D16" s="4">
        <v>16864</v>
      </c>
      <c r="E16" s="5">
        <f>SUM(C16:D16)</f>
        <v>35560</v>
      </c>
      <c r="F16" s="4">
        <v>192</v>
      </c>
      <c r="G16" s="4">
        <v>1174</v>
      </c>
      <c r="H16" s="4">
        <v>7</v>
      </c>
      <c r="I16" s="4">
        <v>247</v>
      </c>
      <c r="J16" s="4">
        <v>1508</v>
      </c>
      <c r="K16" s="5">
        <f>SUM(F16:J16)</f>
        <v>3128</v>
      </c>
      <c r="L16" s="5"/>
      <c r="M16" s="6">
        <f>SUM(E16,K16,L16)</f>
        <v>38688</v>
      </c>
      <c r="N16" s="18"/>
    </row>
    <row r="17" spans="1:14" x14ac:dyDescent="0.2">
      <c r="A17" s="29"/>
      <c r="B17" s="13" t="s">
        <v>21</v>
      </c>
      <c r="C17" s="15">
        <f t="shared" ref="C17:M17" si="3">+C16/C15</f>
        <v>0.36318427289327482</v>
      </c>
      <c r="D17" s="15">
        <f t="shared" si="3"/>
        <v>0.27226348078785922</v>
      </c>
      <c r="E17" s="16">
        <f t="shared" si="3"/>
        <v>0.31353048017069601</v>
      </c>
      <c r="F17" s="15">
        <f t="shared" si="3"/>
        <v>2.0884093282283328E-3</v>
      </c>
      <c r="G17" s="15">
        <f t="shared" si="3"/>
        <v>8.704033214709371E-2</v>
      </c>
      <c r="H17" s="15"/>
      <c r="I17" s="15">
        <f t="shared" si="3"/>
        <v>0.2759776536312849</v>
      </c>
      <c r="J17" s="15">
        <f t="shared" si="3"/>
        <v>45.696969696969695</v>
      </c>
      <c r="K17" s="16">
        <f t="shared" si="3"/>
        <v>2.9411764705882353E-2</v>
      </c>
      <c r="L17" s="16"/>
      <c r="M17" s="17">
        <f t="shared" si="3"/>
        <v>0.17603858579423942</v>
      </c>
      <c r="N17" s="18"/>
    </row>
    <row r="18" spans="1:14" x14ac:dyDescent="0.2">
      <c r="A18" s="29" t="s">
        <v>15</v>
      </c>
      <c r="B18" s="13" t="s">
        <v>29</v>
      </c>
      <c r="C18" s="4">
        <v>339510</v>
      </c>
      <c r="D18" s="4">
        <v>321780</v>
      </c>
      <c r="E18" s="5">
        <f>SUM(C18:D18)</f>
        <v>661290</v>
      </c>
      <c r="F18" s="4">
        <v>9093</v>
      </c>
      <c r="G18" s="4">
        <v>12586</v>
      </c>
      <c r="H18" s="4">
        <v>0</v>
      </c>
      <c r="I18" s="4">
        <v>836</v>
      </c>
      <c r="J18" s="4">
        <v>31</v>
      </c>
      <c r="K18" s="5">
        <f>SUM(F18:J18)</f>
        <v>22546</v>
      </c>
      <c r="L18" s="5"/>
      <c r="M18" s="6">
        <f>SUM(E18,K18,L18)</f>
        <v>683836</v>
      </c>
      <c r="N18" s="18"/>
    </row>
    <row r="19" spans="1:14" x14ac:dyDescent="0.2">
      <c r="A19" s="29"/>
      <c r="B19" s="13" t="s">
        <v>30</v>
      </c>
      <c r="C19" s="4">
        <v>167166</v>
      </c>
      <c r="D19" s="4">
        <v>151664</v>
      </c>
      <c r="E19" s="5">
        <f>SUM(C19:D19)</f>
        <v>318830</v>
      </c>
      <c r="F19" s="4">
        <v>3887</v>
      </c>
      <c r="G19" s="4">
        <v>2243</v>
      </c>
      <c r="H19" s="4">
        <v>9</v>
      </c>
      <c r="I19" s="4">
        <v>215</v>
      </c>
      <c r="J19" s="4">
        <v>9</v>
      </c>
      <c r="K19" s="5">
        <f>SUM(F19:J19)</f>
        <v>6363</v>
      </c>
      <c r="L19" s="5"/>
      <c r="M19" s="6">
        <f>SUM(E19,K19,L19)</f>
        <v>325193</v>
      </c>
      <c r="N19" s="18"/>
    </row>
    <row r="20" spans="1:14" x14ac:dyDescent="0.2">
      <c r="A20" s="29"/>
      <c r="B20" s="13" t="s">
        <v>21</v>
      </c>
      <c r="C20" s="15">
        <f t="shared" ref="C20:M20" si="4">+C19/C18</f>
        <v>0.49237430414420785</v>
      </c>
      <c r="D20" s="15">
        <f t="shared" si="4"/>
        <v>0.47132823668344831</v>
      </c>
      <c r="E20" s="16">
        <f t="shared" si="4"/>
        <v>0.4821334059187346</v>
      </c>
      <c r="F20" s="15">
        <f t="shared" si="4"/>
        <v>0.42747168151325193</v>
      </c>
      <c r="G20" s="15">
        <f t="shared" si="4"/>
        <v>0.17821388844748132</v>
      </c>
      <c r="H20" s="15"/>
      <c r="I20" s="15">
        <f t="shared" si="4"/>
        <v>0.25717703349282295</v>
      </c>
      <c r="J20" s="15">
        <f t="shared" si="4"/>
        <v>0.29032258064516131</v>
      </c>
      <c r="K20" s="16">
        <f t="shared" si="4"/>
        <v>0.28222301073361128</v>
      </c>
      <c r="L20" s="16"/>
      <c r="M20" s="17">
        <f t="shared" si="4"/>
        <v>0.47554238150667705</v>
      </c>
      <c r="N20" s="18"/>
    </row>
    <row r="21" spans="1:14" s="9" customFormat="1" ht="14.25" customHeight="1" x14ac:dyDescent="0.2">
      <c r="A21" s="30" t="s">
        <v>16</v>
      </c>
      <c r="B21" s="14" t="s">
        <v>29</v>
      </c>
      <c r="C21" s="6">
        <f>SUM(C6,C15)-SUM(C9,C12,C18)</f>
        <v>-71726</v>
      </c>
      <c r="D21" s="6">
        <f t="shared" ref="D21:L21" si="5">SUM(D6,D15)-SUM(D9,D12,D18)</f>
        <v>-58531</v>
      </c>
      <c r="E21" s="7">
        <f t="shared" si="5"/>
        <v>-130257</v>
      </c>
      <c r="F21" s="6">
        <f t="shared" si="5"/>
        <v>-92681</v>
      </c>
      <c r="G21" s="6">
        <f t="shared" si="5"/>
        <v>92225</v>
      </c>
      <c r="H21" s="6">
        <f t="shared" si="5"/>
        <v>6800</v>
      </c>
      <c r="I21" s="6">
        <f t="shared" si="5"/>
        <v>40933</v>
      </c>
      <c r="J21" s="6">
        <f t="shared" si="5"/>
        <v>77200</v>
      </c>
      <c r="K21" s="7">
        <f t="shared" si="5"/>
        <v>124477</v>
      </c>
      <c r="L21" s="7">
        <f t="shared" si="5"/>
        <v>0</v>
      </c>
      <c r="M21" s="6">
        <f>SUM(E21,K21,L21)</f>
        <v>-5780</v>
      </c>
      <c r="N21" s="18"/>
    </row>
    <row r="22" spans="1:14" s="9" customFormat="1" x14ac:dyDescent="0.2">
      <c r="A22" s="30"/>
      <c r="B22" s="14" t="s">
        <v>30</v>
      </c>
      <c r="C22" s="6">
        <f>SUM(C7,C16)-SUM(C10,C13,C19)</f>
        <v>-62770</v>
      </c>
      <c r="D22" s="6">
        <f t="shared" ref="D22:L22" si="6">SUM(D7,D16)-SUM(D10,D13,D19)</f>
        <v>-36766</v>
      </c>
      <c r="E22" s="7">
        <f t="shared" si="6"/>
        <v>-99536</v>
      </c>
      <c r="F22" s="6">
        <f t="shared" si="6"/>
        <v>-87708</v>
      </c>
      <c r="G22" s="6">
        <f t="shared" si="6"/>
        <v>49833</v>
      </c>
      <c r="H22" s="6">
        <f t="shared" si="6"/>
        <v>383</v>
      </c>
      <c r="I22" s="6">
        <f t="shared" si="6"/>
        <v>25436</v>
      </c>
      <c r="J22" s="6">
        <f t="shared" si="6"/>
        <v>48612</v>
      </c>
      <c r="K22" s="7">
        <f t="shared" si="6"/>
        <v>36556</v>
      </c>
      <c r="L22" s="7">
        <f t="shared" si="6"/>
        <v>0</v>
      </c>
      <c r="M22" s="6">
        <f>SUM(M7,M16)-SUM(M10,M13,M19)</f>
        <v>-62980</v>
      </c>
      <c r="N22" s="18"/>
    </row>
    <row r="23" spans="1:14" s="9" customFormat="1" x14ac:dyDescent="0.2">
      <c r="A23" s="30"/>
      <c r="B23" s="14" t="s">
        <v>21</v>
      </c>
      <c r="C23" s="17">
        <f t="shared" ref="C23:K23" si="7">+C22/C21</f>
        <v>0.87513593397094502</v>
      </c>
      <c r="D23" s="17">
        <f t="shared" si="7"/>
        <v>0.62814576890878338</v>
      </c>
      <c r="E23" s="20">
        <f t="shared" si="7"/>
        <v>0.76415087097046608</v>
      </c>
      <c r="F23" s="17">
        <f t="shared" si="7"/>
        <v>0.94634283186413615</v>
      </c>
      <c r="G23" s="17">
        <f t="shared" si="7"/>
        <v>0.54034155597722955</v>
      </c>
      <c r="H23" s="17">
        <f t="shared" si="7"/>
        <v>5.6323529411764703E-2</v>
      </c>
      <c r="I23" s="17">
        <f t="shared" si="7"/>
        <v>0.62140571177289716</v>
      </c>
      <c r="J23" s="17">
        <f t="shared" si="7"/>
        <v>0.62968911917098447</v>
      </c>
      <c r="K23" s="20">
        <f t="shared" si="7"/>
        <v>0.29367674349478218</v>
      </c>
      <c r="L23" s="20"/>
      <c r="M23" s="17"/>
      <c r="N23" s="19"/>
    </row>
    <row r="24" spans="1:14" x14ac:dyDescent="0.2">
      <c r="A24" s="29" t="s">
        <v>17</v>
      </c>
      <c r="B24" s="13" t="s">
        <v>29</v>
      </c>
      <c r="C24" s="4">
        <v>2789</v>
      </c>
      <c r="D24" s="4">
        <v>3115</v>
      </c>
      <c r="E24" s="5">
        <f>SUM(C24:D24)</f>
        <v>5904</v>
      </c>
      <c r="F24" s="4">
        <v>110</v>
      </c>
      <c r="G24" s="4">
        <v>766</v>
      </c>
      <c r="H24" s="4">
        <v>0</v>
      </c>
      <c r="I24" s="4">
        <v>0</v>
      </c>
      <c r="J24" s="4">
        <v>0</v>
      </c>
      <c r="K24" s="5">
        <f>SUM(F24:J24)</f>
        <v>876</v>
      </c>
      <c r="L24" s="5"/>
      <c r="M24" s="6">
        <f>SUM(E24,K24,L24)</f>
        <v>6780</v>
      </c>
      <c r="N24" s="18"/>
    </row>
    <row r="25" spans="1:14" x14ac:dyDescent="0.2">
      <c r="A25" s="29"/>
      <c r="B25" s="13" t="s">
        <v>30</v>
      </c>
      <c r="C25" s="4">
        <v>222</v>
      </c>
      <c r="D25" s="4">
        <v>182</v>
      </c>
      <c r="E25" s="5">
        <f>SUM(C25:D25)</f>
        <v>404</v>
      </c>
      <c r="F25" s="4">
        <v>7</v>
      </c>
      <c r="G25" s="4">
        <v>41</v>
      </c>
      <c r="H25" s="4">
        <v>0</v>
      </c>
      <c r="I25" s="4">
        <v>5</v>
      </c>
      <c r="J25" s="4">
        <v>0</v>
      </c>
      <c r="K25" s="5">
        <f>SUM(F25:J25)</f>
        <v>53</v>
      </c>
      <c r="L25" s="5"/>
      <c r="M25" s="6">
        <f>SUM(E25,K25,L25)</f>
        <v>457</v>
      </c>
      <c r="N25" s="18"/>
    </row>
    <row r="26" spans="1:14" x14ac:dyDescent="0.2">
      <c r="A26" s="29"/>
      <c r="B26" s="13" t="s">
        <v>21</v>
      </c>
      <c r="C26" s="15">
        <f>+C25/C24</f>
        <v>7.9598422373610617E-2</v>
      </c>
      <c r="D26" s="15">
        <f>+D25/D24</f>
        <v>5.8426966292134834E-2</v>
      </c>
      <c r="E26" s="16">
        <f>+E25/E24</f>
        <v>6.8428184281842816E-2</v>
      </c>
      <c r="F26" s="15">
        <f>+F25/F24</f>
        <v>6.363636363636363E-2</v>
      </c>
      <c r="G26" s="15">
        <f>+G25/G24</f>
        <v>5.3524804177545689E-2</v>
      </c>
      <c r="H26" s="15"/>
      <c r="I26" s="15"/>
      <c r="J26" s="15"/>
      <c r="K26" s="16">
        <f>+K25/K24</f>
        <v>6.0502283105022828E-2</v>
      </c>
      <c r="L26" s="16"/>
      <c r="M26" s="17">
        <f>+M25/M24</f>
        <v>6.740412979351032E-2</v>
      </c>
      <c r="N26" s="18"/>
    </row>
    <row r="27" spans="1:14" x14ac:dyDescent="0.2">
      <c r="A27" s="29" t="s">
        <v>18</v>
      </c>
      <c r="B27" s="13" t="s">
        <v>29</v>
      </c>
      <c r="C27" s="4">
        <v>410</v>
      </c>
      <c r="D27" s="4">
        <v>461</v>
      </c>
      <c r="E27" s="5">
        <f>SUM(C27:D27)</f>
        <v>871</v>
      </c>
      <c r="F27" s="4">
        <v>16</v>
      </c>
      <c r="G27" s="4">
        <v>113</v>
      </c>
      <c r="H27" s="4">
        <v>0</v>
      </c>
      <c r="I27" s="4">
        <v>0</v>
      </c>
      <c r="J27" s="4">
        <v>0</v>
      </c>
      <c r="K27" s="5">
        <f>SUM(F27:J27)</f>
        <v>129</v>
      </c>
      <c r="L27" s="5"/>
      <c r="M27" s="6">
        <f>SUM(E27,K27,L27)</f>
        <v>1000</v>
      </c>
      <c r="N27" s="18"/>
    </row>
    <row r="28" spans="1:14" x14ac:dyDescent="0.2">
      <c r="A28" s="29"/>
      <c r="B28" s="13" t="s">
        <v>30</v>
      </c>
      <c r="C28" s="4">
        <v>57</v>
      </c>
      <c r="D28" s="4">
        <v>53</v>
      </c>
      <c r="E28" s="5">
        <f>SUM(C28:D28)</f>
        <v>110</v>
      </c>
      <c r="F28" s="4">
        <v>1</v>
      </c>
      <c r="G28" s="4">
        <v>16</v>
      </c>
      <c r="H28" s="4">
        <v>0</v>
      </c>
      <c r="I28" s="4">
        <v>1</v>
      </c>
      <c r="J28" s="4">
        <v>0</v>
      </c>
      <c r="K28" s="5">
        <f>SUM(F28:J28)</f>
        <v>18</v>
      </c>
      <c r="L28" s="5"/>
      <c r="M28" s="6">
        <f>SUM(E28,K28,L28)</f>
        <v>128</v>
      </c>
      <c r="N28" s="18"/>
    </row>
    <row r="29" spans="1:14" x14ac:dyDescent="0.2">
      <c r="A29" s="29"/>
      <c r="B29" s="13" t="s">
        <v>21</v>
      </c>
      <c r="C29" s="15"/>
      <c r="D29" s="15"/>
      <c r="E29" s="16"/>
      <c r="F29" s="15"/>
      <c r="G29" s="15"/>
      <c r="H29" s="15"/>
      <c r="I29" s="15"/>
      <c r="J29" s="15"/>
      <c r="K29" s="16">
        <f>+K28/K27</f>
        <v>0.13953488372093023</v>
      </c>
      <c r="L29" s="16"/>
      <c r="M29" s="17"/>
      <c r="N29" s="18"/>
    </row>
    <row r="30" spans="1:14" s="9" customFormat="1" ht="12.75" customHeight="1" x14ac:dyDescent="0.2">
      <c r="A30" s="30" t="s">
        <v>19</v>
      </c>
      <c r="B30" s="14" t="s">
        <v>29</v>
      </c>
      <c r="C30" s="6">
        <f>C24-C27</f>
        <v>2379</v>
      </c>
      <c r="D30" s="6">
        <f t="shared" ref="D30:K30" si="8">D24-D27</f>
        <v>2654</v>
      </c>
      <c r="E30" s="7">
        <f t="shared" si="8"/>
        <v>5033</v>
      </c>
      <c r="F30" s="6">
        <f t="shared" si="8"/>
        <v>94</v>
      </c>
      <c r="G30" s="6">
        <f t="shared" si="8"/>
        <v>653</v>
      </c>
      <c r="H30" s="6">
        <f t="shared" si="8"/>
        <v>0</v>
      </c>
      <c r="I30" s="6">
        <f t="shared" si="8"/>
        <v>0</v>
      </c>
      <c r="J30" s="6">
        <f t="shared" si="8"/>
        <v>0</v>
      </c>
      <c r="K30" s="7">
        <f t="shared" si="8"/>
        <v>747</v>
      </c>
      <c r="L30" s="7"/>
      <c r="M30" s="6">
        <f>SUM(E30,K30,L30)</f>
        <v>5780</v>
      </c>
      <c r="N30" s="18"/>
    </row>
    <row r="31" spans="1:14" s="9" customFormat="1" x14ac:dyDescent="0.2">
      <c r="A31" s="30"/>
      <c r="B31" s="14" t="s">
        <v>30</v>
      </c>
      <c r="C31" s="6">
        <f>C25-C28</f>
        <v>165</v>
      </c>
      <c r="D31" s="6">
        <f t="shared" ref="D31:K31" si="9">D25-D28</f>
        <v>129</v>
      </c>
      <c r="E31" s="7">
        <f t="shared" si="9"/>
        <v>294</v>
      </c>
      <c r="F31" s="6">
        <f t="shared" si="9"/>
        <v>6</v>
      </c>
      <c r="G31" s="6">
        <f t="shared" si="9"/>
        <v>25</v>
      </c>
      <c r="H31" s="6">
        <f t="shared" si="9"/>
        <v>0</v>
      </c>
      <c r="I31" s="6">
        <f t="shared" si="9"/>
        <v>4</v>
      </c>
      <c r="J31" s="6">
        <f t="shared" si="9"/>
        <v>0</v>
      </c>
      <c r="K31" s="7">
        <f t="shared" si="9"/>
        <v>35</v>
      </c>
      <c r="L31" s="7"/>
      <c r="M31" s="6">
        <f>M25-M28</f>
        <v>329</v>
      </c>
      <c r="N31" s="18"/>
    </row>
    <row r="32" spans="1:14" s="9" customFormat="1" x14ac:dyDescent="0.2">
      <c r="A32" s="30"/>
      <c r="B32" s="14" t="s">
        <v>21</v>
      </c>
      <c r="C32" s="17">
        <f>+C31/C30</f>
        <v>6.9356872635561159E-2</v>
      </c>
      <c r="D32" s="17">
        <f>+D31/D30</f>
        <v>4.8605877920120576E-2</v>
      </c>
      <c r="E32" s="20">
        <f>+E31/E30</f>
        <v>5.8414464534075103E-2</v>
      </c>
      <c r="F32" s="17">
        <f>+F31/F30</f>
        <v>6.3829787234042548E-2</v>
      </c>
      <c r="G32" s="17">
        <f>+G31/G30</f>
        <v>3.8284839203675342E-2</v>
      </c>
      <c r="H32" s="17"/>
      <c r="I32" s="17"/>
      <c r="J32" s="17"/>
      <c r="K32" s="20">
        <f>+K31/K30</f>
        <v>4.6854082998661312E-2</v>
      </c>
      <c r="L32" s="20"/>
      <c r="M32" s="17">
        <f>+M31/M30</f>
        <v>5.6920415224913493E-2</v>
      </c>
      <c r="N32" s="19"/>
    </row>
    <row r="33" spans="1:14" s="9" customFormat="1" ht="12.75" customHeight="1" x14ac:dyDescent="0.2">
      <c r="A33" s="30" t="s">
        <v>20</v>
      </c>
      <c r="B33" s="14" t="s">
        <v>29</v>
      </c>
      <c r="C33" s="6">
        <f>SUM(C21,C30)</f>
        <v>-69347</v>
      </c>
      <c r="D33" s="6">
        <f t="shared" ref="D33:M33" si="10">SUM(D21,D30)</f>
        <v>-55877</v>
      </c>
      <c r="E33" s="6">
        <f t="shared" si="10"/>
        <v>-125224</v>
      </c>
      <c r="F33" s="6">
        <f t="shared" si="10"/>
        <v>-92587</v>
      </c>
      <c r="G33" s="6">
        <f t="shared" si="10"/>
        <v>92878</v>
      </c>
      <c r="H33" s="6">
        <f t="shared" si="10"/>
        <v>6800</v>
      </c>
      <c r="I33" s="6">
        <f t="shared" si="10"/>
        <v>40933</v>
      </c>
      <c r="J33" s="6">
        <f t="shared" si="10"/>
        <v>77200</v>
      </c>
      <c r="K33" s="6">
        <f t="shared" si="10"/>
        <v>125224</v>
      </c>
      <c r="L33" s="6"/>
      <c r="M33" s="6">
        <f t="shared" si="10"/>
        <v>0</v>
      </c>
      <c r="N33" s="18"/>
    </row>
    <row r="34" spans="1:14" s="9" customFormat="1" x14ac:dyDescent="0.2">
      <c r="A34" s="30"/>
      <c r="B34" s="14" t="s">
        <v>30</v>
      </c>
      <c r="C34" s="6">
        <f>SUM(C22,C31)</f>
        <v>-62605</v>
      </c>
      <c r="D34" s="6">
        <f t="shared" ref="D34:M34" si="11">SUM(D22,D31)</f>
        <v>-36637</v>
      </c>
      <c r="E34" s="6">
        <f t="shared" si="11"/>
        <v>-99242</v>
      </c>
      <c r="F34" s="6">
        <f t="shared" si="11"/>
        <v>-87702</v>
      </c>
      <c r="G34" s="6">
        <f t="shared" si="11"/>
        <v>49858</v>
      </c>
      <c r="H34" s="6">
        <f t="shared" si="11"/>
        <v>383</v>
      </c>
      <c r="I34" s="6">
        <f t="shared" si="11"/>
        <v>25440</v>
      </c>
      <c r="J34" s="6">
        <f t="shared" si="11"/>
        <v>48612</v>
      </c>
      <c r="K34" s="6">
        <f t="shared" si="11"/>
        <v>36591</v>
      </c>
      <c r="L34" s="6">
        <f t="shared" si="11"/>
        <v>0</v>
      </c>
      <c r="M34" s="6">
        <f t="shared" si="11"/>
        <v>-62651</v>
      </c>
      <c r="N34" s="18"/>
    </row>
    <row r="35" spans="1:14" s="9" customFormat="1" x14ac:dyDescent="0.2">
      <c r="A35" s="30"/>
      <c r="B35" s="14" t="s">
        <v>21</v>
      </c>
      <c r="C35" s="17">
        <f t="shared" ref="C35:K35" si="12">+C34/C33</f>
        <v>0.90277877918294946</v>
      </c>
      <c r="D35" s="17">
        <f t="shared" si="12"/>
        <v>0.65567228018683898</v>
      </c>
      <c r="E35" s="20">
        <f t="shared" si="12"/>
        <v>0.79251581166549545</v>
      </c>
      <c r="F35" s="17">
        <f t="shared" si="12"/>
        <v>0.9472388132243188</v>
      </c>
      <c r="G35" s="17">
        <f t="shared" si="12"/>
        <v>0.5368117315187666</v>
      </c>
      <c r="H35" s="17">
        <f t="shared" si="12"/>
        <v>5.6323529411764703E-2</v>
      </c>
      <c r="I35" s="17">
        <f t="shared" si="12"/>
        <v>0.62150343243837491</v>
      </c>
      <c r="J35" s="17">
        <f t="shared" si="12"/>
        <v>0.62968911917098447</v>
      </c>
      <c r="K35" s="20">
        <f t="shared" si="12"/>
        <v>0.29220436976937331</v>
      </c>
      <c r="L35" s="20"/>
      <c r="M35" s="17"/>
      <c r="N35" s="19"/>
    </row>
    <row r="36" spans="1:14" s="9" customFormat="1" x14ac:dyDescent="0.2">
      <c r="A36" s="21"/>
      <c r="B36" s="22"/>
      <c r="C36" s="23"/>
      <c r="D36" s="23"/>
      <c r="E36" s="24"/>
      <c r="F36" s="23"/>
      <c r="G36" s="23"/>
      <c r="H36" s="23"/>
      <c r="I36" s="23"/>
      <c r="J36" s="23"/>
      <c r="K36" s="24"/>
      <c r="L36" s="24"/>
      <c r="M36" s="23"/>
      <c r="N36" s="19"/>
    </row>
    <row r="37" spans="1:14" s="9" customFormat="1" x14ac:dyDescent="0.2">
      <c r="A37" s="21"/>
      <c r="B37" s="22"/>
      <c r="C37" s="23"/>
      <c r="D37" s="23"/>
      <c r="E37" s="24"/>
      <c r="F37" s="23"/>
      <c r="G37" s="23"/>
      <c r="H37" s="23"/>
      <c r="I37" s="23"/>
      <c r="J37" s="23"/>
      <c r="K37" s="24"/>
      <c r="L37" s="24"/>
      <c r="M37" s="23"/>
      <c r="N37" s="19"/>
    </row>
    <row r="38" spans="1:14" s="9" customFormat="1" x14ac:dyDescent="0.2">
      <c r="A38" s="21"/>
      <c r="B38" s="22"/>
      <c r="C38" s="23"/>
      <c r="D38" s="23"/>
      <c r="E38" s="24"/>
      <c r="F38" s="23"/>
      <c r="G38" s="23"/>
      <c r="H38" s="23"/>
      <c r="I38" s="23"/>
      <c r="J38" s="23"/>
      <c r="K38" s="24"/>
      <c r="L38" s="24"/>
      <c r="M38" s="25"/>
      <c r="N38" s="19"/>
    </row>
    <row r="39" spans="1:14" s="9" customFormat="1" x14ac:dyDescent="0.2">
      <c r="A39" s="21"/>
      <c r="B39" s="22"/>
      <c r="C39" s="23"/>
      <c r="D39" s="23"/>
      <c r="E39" s="24"/>
      <c r="F39" s="23"/>
      <c r="G39" s="23"/>
      <c r="H39" s="23"/>
      <c r="I39" s="23"/>
      <c r="J39" s="23"/>
      <c r="K39" s="24"/>
      <c r="L39" s="24"/>
      <c r="M39" s="26"/>
      <c r="N39" s="19"/>
    </row>
    <row r="42" spans="1:14" x14ac:dyDescent="0.2">
      <c r="C42" s="19"/>
      <c r="D42" s="19"/>
      <c r="E42" s="19"/>
      <c r="F42" s="19"/>
      <c r="G42" s="19"/>
      <c r="H42" s="19"/>
      <c r="I42" s="19"/>
      <c r="J42" s="19" t="s">
        <v>25</v>
      </c>
      <c r="K42" s="19"/>
      <c r="L42" s="19"/>
      <c r="M42" s="19"/>
    </row>
    <row r="43" spans="1:14" x14ac:dyDescent="0.2">
      <c r="J43" s="27" t="s">
        <v>26</v>
      </c>
      <c r="K43" s="27"/>
    </row>
    <row r="44" spans="1:14" x14ac:dyDescent="0.2">
      <c r="J44" s="27" t="s">
        <v>27</v>
      </c>
      <c r="K44" s="27"/>
    </row>
  </sheetData>
  <mergeCells count="15">
    <mergeCell ref="J43:K43"/>
    <mergeCell ref="J44:K44"/>
    <mergeCell ref="A1:M1"/>
    <mergeCell ref="A2:M2"/>
    <mergeCell ref="A6:A8"/>
    <mergeCell ref="A21:A23"/>
    <mergeCell ref="A5:B5"/>
    <mergeCell ref="A9:A11"/>
    <mergeCell ref="A33:A35"/>
    <mergeCell ref="A27:A29"/>
    <mergeCell ref="A12:A14"/>
    <mergeCell ref="A18:A20"/>
    <mergeCell ref="A30:A32"/>
    <mergeCell ref="A15:A17"/>
    <mergeCell ref="A24:A26"/>
  </mergeCells>
  <phoneticPr fontId="0" type="noConversion"/>
  <printOptions horizontalCentered="1"/>
  <pageMargins left="0.78740157480314965" right="0.78740157480314965" top="0.78740157480314965" bottom="0.78740157480314965" header="0.39370078740157483" footer="0.39370078740157483"/>
  <pageSetup paperSize="9" scale="70" orientation="landscape" r:id="rId1"/>
  <headerFooter alignWithMargins="0">
    <oddHeader>&amp;LVASIVÍZ ZRt.&amp;R2017. július 31.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ZRt. össz.</vt:lpstr>
    </vt:vector>
  </TitlesOfParts>
  <Company>VASIVIZ ZRt.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FeketeM</dc:creator>
  <cp:lastModifiedBy>Gerencsér Judit</cp:lastModifiedBy>
  <cp:lastPrinted>2017-07-25T13:38:33Z</cp:lastPrinted>
  <dcterms:created xsi:type="dcterms:W3CDTF">2015-04-01T06:51:27Z</dcterms:created>
  <dcterms:modified xsi:type="dcterms:W3CDTF">2017-07-25T13:38:40Z</dcterms:modified>
</cp:coreProperties>
</file>