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2017\Közgyűlés\06_Június\USZODA\"/>
    </mc:Choice>
  </mc:AlternateContent>
  <bookViews>
    <workbookView xWindow="0" yWindow="0" windowWidth="28800" windowHeight="11835"/>
  </bookViews>
  <sheets>
    <sheet name="2017.03.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bookmark_40" localSheetId="0">#REF!</definedName>
    <definedName name="__bookmark_40">#REF!</definedName>
    <definedName name="__bookmark_41" localSheetId="0">#REF!</definedName>
    <definedName name="__bookmark_41">#REF!</definedName>
    <definedName name="__bookmark_42" localSheetId="0">#REF!</definedName>
    <definedName name="__bookmark_42">#REF!</definedName>
    <definedName name="__bookmark_43" localSheetId="0">#REF!</definedName>
    <definedName name="__bookmark_43">#REF!</definedName>
    <definedName name="__bookmark_44" localSheetId="0">#REF!</definedName>
    <definedName name="__bookmark_44">#REF!</definedName>
    <definedName name="__bookmark_45" localSheetId="0">#REF!</definedName>
    <definedName name="__bookmark_45">#REF!</definedName>
    <definedName name="__bookmark_46" localSheetId="0">#REF!</definedName>
    <definedName name="__bookmark_46">#REF!</definedName>
    <definedName name="__bookmark_47" localSheetId="0">#REF!</definedName>
    <definedName name="__bookmark_47">#REF!</definedName>
    <definedName name="__bookmark_48" localSheetId="0">#REF!</definedName>
    <definedName name="__bookmark_48">#REF!</definedName>
    <definedName name="__bookmark_49" localSheetId="0">#REF!</definedName>
    <definedName name="__bookmark_49">#REF!</definedName>
    <definedName name="__bookmark_50" localSheetId="0">#REF!</definedName>
    <definedName name="__bookmark_50">#REF!</definedName>
    <definedName name="__bookmark_51" localSheetId="0">#REF!</definedName>
    <definedName name="__bookmark_51">#REF!</definedName>
    <definedName name="__bookmark_52" localSheetId="0">#REF!</definedName>
    <definedName name="__bookmark_52">#REF!</definedName>
    <definedName name="__bookmark_53" localSheetId="0">#REF!</definedName>
    <definedName name="__bookmark_53">#REF!</definedName>
    <definedName name="__bookmark_54" localSheetId="0">#REF!</definedName>
    <definedName name="__bookmark_54">#REF!</definedName>
    <definedName name="__bookmark_55" localSheetId="0">#REF!</definedName>
    <definedName name="__bookmark_55">#REF!</definedName>
    <definedName name="__bookmark_56" localSheetId="0">#REF!</definedName>
    <definedName name="__bookmark_56">#REF!</definedName>
    <definedName name="__bookmark_57" localSheetId="0">#REF!</definedName>
    <definedName name="__bookmark_57">#REF!</definedName>
    <definedName name="__bookmark_58" localSheetId="0">#REF!</definedName>
    <definedName name="__bookmark_58">#REF!</definedName>
    <definedName name="__bookmark_59" localSheetId="0">#REF!</definedName>
    <definedName name="__bookmark_59">#REF!</definedName>
    <definedName name="__bookmark_6" localSheetId="0">#REF!</definedName>
    <definedName name="__bookmark_6">#REF!</definedName>
    <definedName name="__bookmark_60" localSheetId="0">#REF!</definedName>
    <definedName name="__bookmark_60">#REF!</definedName>
    <definedName name="__bookmark_61" localSheetId="0">#REF!</definedName>
    <definedName name="__bookmark_61">#REF!</definedName>
    <definedName name="__bookmark_62" localSheetId="0">#REF!</definedName>
    <definedName name="__bookmark_62">#REF!</definedName>
    <definedName name="__bookmark_63" localSheetId="0">#REF!</definedName>
    <definedName name="__bookmark_63">#REF!</definedName>
    <definedName name="__bookmark_64" localSheetId="0">#REF!</definedName>
    <definedName name="__bookmark_64">#REF!</definedName>
    <definedName name="__bookmark_65" localSheetId="0">#REF!</definedName>
    <definedName name="__bookmark_65">#REF!</definedName>
    <definedName name="__bookmark_66" localSheetId="0">#REF!</definedName>
    <definedName name="__bookmark_66">#REF!</definedName>
    <definedName name="__bookmark_67" localSheetId="0">#REF!</definedName>
    <definedName name="__bookmark_67">#REF!</definedName>
    <definedName name="__bookmark_68" localSheetId="0">#REF!</definedName>
    <definedName name="__bookmark_68">#REF!</definedName>
    <definedName name="__bookmark_69" localSheetId="0">#REF!</definedName>
    <definedName name="__bookmark_69">#REF!</definedName>
    <definedName name="__bookmark_7" localSheetId="0">#REF!</definedName>
    <definedName name="__bookmark_7">#REF!</definedName>
    <definedName name="__bookmark_70" localSheetId="0">#REF!</definedName>
    <definedName name="__bookmark_70">#REF!</definedName>
    <definedName name="__bookmark_71" localSheetId="0">#REF!</definedName>
    <definedName name="__bookmark_71">#REF!</definedName>
    <definedName name="__bookmark_72" localSheetId="0">#REF!</definedName>
    <definedName name="__bookmark_72">#REF!</definedName>
    <definedName name="__bookmark_73" localSheetId="0">#REF!</definedName>
    <definedName name="__bookmark_73">#REF!</definedName>
    <definedName name="__bookmark_74" localSheetId="0">#REF!</definedName>
    <definedName name="__bookmark_74">#REF!</definedName>
    <definedName name="__bookmark_75" localSheetId="0">#REF!</definedName>
    <definedName name="__bookmark_75">#REF!</definedName>
    <definedName name="__bookmark_76" localSheetId="0">#REF!</definedName>
    <definedName name="__bookmark_76">#REF!</definedName>
    <definedName name="__bookmark_8" localSheetId="0">#REF!</definedName>
    <definedName name="__bookmark_8">#REF!</definedName>
    <definedName name="Adatbazis">[1]Össz.!$A$4:$H$54</definedName>
    <definedName name="Fennt.előzetes">'[2]Fejl. Ig.'!$A$4:$H$54</definedName>
    <definedName name="_xlnm.Print_Titles" localSheetId="0">'2017.03.'!$1:$7</definedName>
    <definedName name="_xlnm.Print_Area" localSheetId="0">'2017.03.'!$A$1:$G$40</definedName>
    <definedName name="tárgyieszk">'[3]Fejl. Ig.'!$A$4:$H$54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38" i="1"/>
  <c r="F37" i="1"/>
  <c r="G37" i="1"/>
  <c r="B35" i="1"/>
  <c r="B39" i="1" s="1"/>
  <c r="B40" i="1" s="1"/>
  <c r="B33" i="1"/>
  <c r="B24" i="1"/>
  <c r="F19" i="1"/>
  <c r="G19" i="1"/>
  <c r="B16" i="1"/>
  <c r="B15" i="1"/>
  <c r="B10" i="1"/>
  <c r="B9" i="1"/>
  <c r="B25" i="1" s="1"/>
  <c r="B27" i="1" s="1"/>
  <c r="B30" i="1" s="1"/>
  <c r="B34" i="1" s="1"/>
  <c r="F9" i="1" l="1"/>
  <c r="G9" i="1"/>
  <c r="G16" i="1"/>
  <c r="F16" i="1"/>
  <c r="G17" i="1"/>
  <c r="F17" i="1"/>
  <c r="G24" i="1"/>
  <c r="F24" i="1"/>
  <c r="F10" i="1"/>
  <c r="G10" i="1"/>
  <c r="F12" i="1"/>
  <c r="G12" i="1"/>
  <c r="G14" i="1"/>
  <c r="F14" i="1"/>
  <c r="G15" i="1"/>
  <c r="F15" i="1"/>
  <c r="F18" i="1"/>
  <c r="G18" i="1"/>
  <c r="F20" i="1"/>
  <c r="G20" i="1"/>
  <c r="G21" i="1"/>
  <c r="F21" i="1"/>
  <c r="F22" i="1"/>
  <c r="G22" i="1"/>
  <c r="G23" i="1"/>
  <c r="F23" i="1"/>
  <c r="F26" i="1"/>
  <c r="G26" i="1"/>
  <c r="G31" i="1"/>
  <c r="F31" i="1"/>
  <c r="G36" i="1"/>
  <c r="F36" i="1"/>
  <c r="G11" i="1" l="1"/>
  <c r="F11" i="1"/>
  <c r="F35" i="1"/>
  <c r="G35" i="1"/>
  <c r="F8" i="1"/>
  <c r="G8" i="1"/>
  <c r="F38" i="1"/>
  <c r="G38" i="1"/>
  <c r="G13" i="1"/>
  <c r="F13" i="1"/>
  <c r="F39" i="1" l="1"/>
  <c r="G39" i="1"/>
  <c r="G25" i="1"/>
  <c r="F25" i="1"/>
  <c r="F29" i="1"/>
  <c r="G29" i="1"/>
  <c r="G28" i="1" l="1"/>
  <c r="F28" i="1"/>
  <c r="F27" i="1"/>
  <c r="G27" i="1"/>
  <c r="F32" i="1"/>
  <c r="G32" i="1"/>
  <c r="F30" i="1" l="1"/>
  <c r="G30" i="1"/>
  <c r="F33" i="1"/>
  <c r="G33" i="1"/>
  <c r="F34" i="1" l="1"/>
  <c r="G34" i="1"/>
  <c r="F40" i="1" l="1"/>
  <c r="G40" i="1"/>
</calcChain>
</file>

<file path=xl/comments1.xml><?xml version="1.0" encoding="utf-8"?>
<comments xmlns="http://schemas.openxmlformats.org/spreadsheetml/2006/main">
  <authors>
    <author>Schmidl Adrienn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Schmidl Adrienn:</t>
        </r>
        <r>
          <rPr>
            <sz val="9"/>
            <color indexed="81"/>
            <rFont val="Segoe UI"/>
            <family val="2"/>
            <charset val="238"/>
          </rPr>
          <t xml:space="preserve">
a 2015.évi tényadatból levonva a vegyeshasználatú épület fogyasztása 22620**29,67Ft=671eft
(mennyiség:Dömötör G., ár Soós T.)
</t>
        </r>
      </text>
    </comment>
    <comment ref="B10" authorId="0" shapeId="0">
      <text>
        <r>
          <rPr>
            <b/>
            <sz val="9"/>
            <color indexed="81"/>
            <rFont val="Segoe UI"/>
            <family val="2"/>
            <charset val="238"/>
          </rPr>
          <t>Schmidl Adrienn:</t>
        </r>
        <r>
          <rPr>
            <sz val="9"/>
            <color indexed="81"/>
            <rFont val="Segoe UI"/>
            <family val="2"/>
            <charset val="238"/>
          </rPr>
          <t xml:space="preserve">
a 2015.évi tényadatból levonva a vegyeshasználatú épület fogyasztása 34500*110Ft=3795eft
(mennyiség:Dömötör G., ár László Zs.)
</t>
        </r>
      </text>
    </comment>
  </commentList>
</comments>
</file>

<file path=xl/sharedStrings.xml><?xml version="1.0" encoding="utf-8"?>
<sst xmlns="http://schemas.openxmlformats.org/spreadsheetml/2006/main" count="54" uniqueCount="51">
  <si>
    <t>Fürdőszolgáltatás</t>
  </si>
  <si>
    <t>Egy teljes év  kalkulált költsége és bevétele</t>
  </si>
  <si>
    <t>(Új létesítmény figyelembevételével)</t>
  </si>
  <si>
    <t xml:space="preserve"> eFt</t>
  </si>
  <si>
    <t>MEGNEVEZÉS</t>
  </si>
  <si>
    <t>Bevétel és ráfordítás összesen</t>
  </si>
  <si>
    <t>Egy teljes év  kalkulált költsége</t>
  </si>
  <si>
    <t>Bevéltel és ráfordítás</t>
  </si>
  <si>
    <t>2015. év</t>
  </si>
  <si>
    <t>Uszoda és termálfürdő</t>
  </si>
  <si>
    <t>TAO beruházás</t>
  </si>
  <si>
    <t>Teljes év</t>
  </si>
  <si>
    <t>Változás</t>
  </si>
  <si>
    <t>korrigált</t>
  </si>
  <si>
    <t>érték</t>
  </si>
  <si>
    <t>% Terv/Tény</t>
  </si>
  <si>
    <t>Közvetlen anyagköltség</t>
  </si>
  <si>
    <t>Közvetlen villamos energia ktg</t>
  </si>
  <si>
    <t xml:space="preserve">  </t>
  </si>
  <si>
    <t>Közvetlen gázdíj ktg</t>
  </si>
  <si>
    <t>Közvetlen bérktg</t>
  </si>
  <si>
    <t>Személyjellegű egyéb kifizetések</t>
  </si>
  <si>
    <t>Bérjárulékok</t>
  </si>
  <si>
    <t>Közvetlen ÉCS</t>
  </si>
  <si>
    <t>Karbantartás (saját)</t>
  </si>
  <si>
    <t>Karbantartás (idegen)</t>
  </si>
  <si>
    <t>Távközlési, postai szolgáltatás</t>
  </si>
  <si>
    <t>Egyéb igénybevett szolgáltatás</t>
  </si>
  <si>
    <t>Bérleti díj</t>
  </si>
  <si>
    <t>Vízkészlet járulék</t>
  </si>
  <si>
    <t>Egyéb szolgáltatások (vagyonbiztosítás, illeték)</t>
  </si>
  <si>
    <t>Belső szolgáltatás - átterhelés</t>
  </si>
  <si>
    <t>Belső szolgáltatás-labor</t>
  </si>
  <si>
    <t>Gépjárművek,munkagépek, kisgépek üzemeltetési ktg, HR, munkavédelem -kfo</t>
  </si>
  <si>
    <t>ÉRTÉKESÍTÉS KÖZVETLEN KÖLTSÉGE</t>
  </si>
  <si>
    <t>Üzemi általános költség</t>
  </si>
  <si>
    <t>SZŰKÍTETT ÖNKÖLTSÉG</t>
  </si>
  <si>
    <t>Rt irányítás költség</t>
  </si>
  <si>
    <t xml:space="preserve"> </t>
  </si>
  <si>
    <t>Egyéb általános költség</t>
  </si>
  <si>
    <t>TELJES ÖNKÖLTSÉG</t>
  </si>
  <si>
    <t>Építményadó</t>
  </si>
  <si>
    <t>Egyéb ráfordítás</t>
  </si>
  <si>
    <t>EGYÉB_RÁFORDÍTÁS</t>
  </si>
  <si>
    <t>ÜZEMI RÁFORDÍTÁS ÖSSZESEN</t>
  </si>
  <si>
    <t>Belföldi értékesítés nettó árbevétel</t>
  </si>
  <si>
    <t>Egyéb bevétel</t>
  </si>
  <si>
    <t>Támogatás/üzemeltetési díj</t>
  </si>
  <si>
    <t>EGYÉB BEVÉTELEK</t>
  </si>
  <si>
    <t>ÜZEMI BEVÉTELEK</t>
  </si>
  <si>
    <t>ÜZEMI (ÜZLETI) TEVÉKENYSÉG EREDMÉNYE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</si>
</sst>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3" fillId="0" borderId="0" xfId="0" applyFont="1" applyFill="1" applyAlignment="1"/>
    <xf numFmtId="0" fontId="3" fillId="0" borderId="0" xfId="0" applyFont="1" applyFill="1" applyBorder="1" applyAlignment="1">
      <alignment horizontal="right"/>
    </xf>
    <xf numFmtId="3" fontId="5" fillId="0" borderId="0" xfId="1" applyNumberFormat="1" applyFont="1" applyFill="1" applyAlignment="1">
      <alignment horizontal="right"/>
    </xf>
    <xf numFmtId="0" fontId="3" fillId="0" borderId="0" xfId="0" applyFont="1" applyFill="1" applyBorder="1"/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3" fontId="3" fillId="2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10" fontId="3" fillId="0" borderId="1" xfId="0" applyNumberFormat="1" applyFont="1" applyFill="1" applyBorder="1" applyAlignment="1">
      <alignment horizontal="right"/>
    </xf>
    <xf numFmtId="0" fontId="3" fillId="0" borderId="6" xfId="0" applyFont="1" applyFill="1" applyBorder="1" applyAlignment="1"/>
    <xf numFmtId="0" fontId="3" fillId="0" borderId="0" xfId="0" applyFont="1" applyFill="1" applyBorder="1" applyAlignment="1"/>
    <xf numFmtId="0" fontId="3" fillId="2" borderId="1" xfId="0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3" fillId="2" borderId="0" xfId="0" applyFont="1" applyFill="1" applyBorder="1"/>
    <xf numFmtId="0" fontId="6" fillId="3" borderId="1" xfId="0" applyFont="1" applyFill="1" applyBorder="1"/>
    <xf numFmtId="3" fontId="6" fillId="3" borderId="1" xfId="0" applyNumberFormat="1" applyFont="1" applyFill="1" applyBorder="1"/>
    <xf numFmtId="3" fontId="6" fillId="3" borderId="1" xfId="0" applyNumberFormat="1" applyFont="1" applyFill="1" applyBorder="1" applyAlignment="1">
      <alignment horizontal="right"/>
    </xf>
    <xf numFmtId="10" fontId="6" fillId="3" borderId="1" xfId="0" applyNumberFormat="1" applyFont="1" applyFill="1" applyBorder="1" applyAlignment="1">
      <alignment horizontal="right"/>
    </xf>
    <xf numFmtId="0" fontId="0" fillId="4" borderId="1" xfId="0" applyFill="1" applyBorder="1"/>
    <xf numFmtId="3" fontId="0" fillId="4" borderId="1" xfId="0" applyNumberFormat="1" applyFill="1" applyBorder="1"/>
    <xf numFmtId="3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3" fontId="4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6" fillId="0" borderId="1" xfId="0" applyFont="1" applyFill="1" applyBorder="1"/>
    <xf numFmtId="3" fontId="6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right"/>
    </xf>
    <xf numFmtId="10" fontId="6" fillId="0" borderId="1" xfId="0" applyNumberFormat="1" applyFont="1" applyFill="1" applyBorder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/>
    <xf numFmtId="0" fontId="4" fillId="0" borderId="1" xfId="0" applyFont="1" applyFill="1" applyBorder="1"/>
    <xf numFmtId="0" fontId="0" fillId="0" borderId="1" xfId="0" applyFont="1" applyFill="1" applyBorder="1"/>
    <xf numFmtId="3" fontId="0" fillId="0" borderId="1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Normál" xfId="0" builtinId="0"/>
    <cellStyle name="Normál_Viz_rdek_ Vasvar_Um_2010-2013_teny_2014 ter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2000.09\terv2000\TERV99\9806KT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TERV99\9806KT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9806KT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midla\AppData\Local\Temp\Furdo_agazati_eredmeny_terv20170327ter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\Kozgazdasagi\Kozos\Besz&#225;mol&#243;k\2015.%20&#233;v\2015.&#233;v\&#193;gazati%20eredm&#233;ny\Agazati_eredmenykimutatas_2015ev_vegle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  <sheetName val="Össz."/>
      <sheetName val="Szhely-Kg"/>
      <sheetName val="Porpác"/>
      <sheetName val="Vát"/>
      <sheetName val="Ikervár"/>
      <sheetName val="Velem"/>
      <sheetName val="Bozsok"/>
      <sheetName val="Csepreg"/>
      <sheetName val="T.liget"/>
      <sheetName val="S.k.kút"/>
      <sheetName val="Tömörd"/>
      <sheetName val="Rlak"/>
      <sheetName val="Szeleste"/>
      <sheetName val="Hegyfalu"/>
      <sheetName val="Urai.újf."/>
      <sheetName val="Nagysim."/>
      <sheetName val="Mersevát"/>
      <sheetName val="Kenyeri"/>
      <sheetName val="Mesteri"/>
      <sheetName val="Offa"/>
      <sheetName val="Vönöck"/>
      <sheetName val="Gérce"/>
      <sheetName val="Páp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>
        <row r="5">
          <cell r="A5" t="str">
            <v>MEGNEVEZÉS</v>
          </cell>
          <cell r="B5" t="str">
            <v>Bevétel és ráfordítás összesen (eFt)</v>
          </cell>
          <cell r="F5" t="str">
            <v>Index
korr./
terv</v>
          </cell>
        </row>
        <row r="6">
          <cell r="B6" t="str">
            <v>2014. év</v>
          </cell>
          <cell r="C6" t="str">
            <v>2014. I-III. negyedév</v>
          </cell>
        </row>
        <row r="7">
          <cell r="B7" t="str">
            <v>mód.terv</v>
          </cell>
          <cell r="C7" t="str">
            <v>tény</v>
          </cell>
          <cell r="D7" t="str">
            <v>korrekció</v>
          </cell>
          <cell r="E7" t="str">
            <v>korrigált</v>
          </cell>
        </row>
        <row r="8">
          <cell r="A8" t="str">
            <v xml:space="preserve">1 anyagköltség  </v>
          </cell>
          <cell r="B8">
            <v>9722</v>
          </cell>
          <cell r="C8">
            <v>5212</v>
          </cell>
          <cell r="D8">
            <v>0</v>
          </cell>
          <cell r="E8">
            <v>5212</v>
          </cell>
          <cell r="F8">
            <v>0.53610368236988271</v>
          </cell>
        </row>
        <row r="9">
          <cell r="A9" t="str">
            <v xml:space="preserve">2 fütőanyag </v>
          </cell>
          <cell r="B9">
            <v>3161</v>
          </cell>
          <cell r="C9">
            <v>1687</v>
          </cell>
          <cell r="D9">
            <v>0</v>
          </cell>
          <cell r="E9">
            <v>1687</v>
          </cell>
          <cell r="F9">
            <v>0.53369186966149951</v>
          </cell>
        </row>
        <row r="10">
          <cell r="A10" t="str">
            <v>3 villamosenergia</v>
          </cell>
          <cell r="B10">
            <v>147593</v>
          </cell>
          <cell r="C10">
            <v>88227</v>
          </cell>
          <cell r="D10">
            <v>0</v>
          </cell>
          <cell r="E10">
            <v>88227</v>
          </cell>
          <cell r="F10">
            <v>0.59777225207157525</v>
          </cell>
        </row>
        <row r="11">
          <cell r="A11" t="str">
            <v xml:space="preserve">4 anyagjellegű szolg. 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5 közvetlen bérköltség </v>
          </cell>
          <cell r="B12">
            <v>206300</v>
          </cell>
          <cell r="C12">
            <v>127533</v>
          </cell>
          <cell r="D12">
            <v>0</v>
          </cell>
          <cell r="E12">
            <v>127533</v>
          </cell>
          <cell r="F12">
            <v>0.61819195346582645</v>
          </cell>
        </row>
        <row r="13">
          <cell r="A13" t="str">
            <v>6 személyjellegű egyéb kif.</v>
          </cell>
          <cell r="B13">
            <v>37960</v>
          </cell>
          <cell r="C13">
            <v>29465</v>
          </cell>
          <cell r="D13">
            <v>0</v>
          </cell>
          <cell r="E13">
            <v>29465</v>
          </cell>
          <cell r="F13">
            <v>0.77621180189673344</v>
          </cell>
        </row>
        <row r="14">
          <cell r="A14" t="str">
            <v>7 bérek járulékai és adói</v>
          </cell>
          <cell r="B14">
            <v>54680</v>
          </cell>
          <cell r="C14">
            <v>33854</v>
          </cell>
          <cell r="D14">
            <v>0</v>
          </cell>
          <cell r="E14">
            <v>33854</v>
          </cell>
          <cell r="F14">
            <v>0.61912948061448425</v>
          </cell>
        </row>
        <row r="15">
          <cell r="A15" t="str">
            <v xml:space="preserve">8 vízkészletjárulék  </v>
          </cell>
          <cell r="B15">
            <v>36470</v>
          </cell>
          <cell r="C15">
            <v>27148</v>
          </cell>
          <cell r="D15">
            <v>0</v>
          </cell>
          <cell r="E15">
            <v>27148</v>
          </cell>
          <cell r="F15">
            <v>0.74439265149437894</v>
          </cell>
        </row>
        <row r="16">
          <cell r="A16" t="str">
            <v>9 écs tervszerinti</v>
          </cell>
          <cell r="B16">
            <v>22310</v>
          </cell>
          <cell r="C16">
            <v>16667</v>
          </cell>
          <cell r="D16">
            <v>0</v>
          </cell>
          <cell r="E16">
            <v>16667</v>
          </cell>
          <cell r="F16">
            <v>0.74706409681757058</v>
          </cell>
        </row>
        <row r="17">
          <cell r="A17" t="str">
            <v xml:space="preserve">10 szállítás </v>
          </cell>
          <cell r="B17">
            <v>15440</v>
          </cell>
          <cell r="C17">
            <v>7414</v>
          </cell>
          <cell r="D17">
            <v>0</v>
          </cell>
          <cell r="E17">
            <v>7414</v>
          </cell>
          <cell r="F17">
            <v>0.48018134715025906</v>
          </cell>
        </row>
        <row r="18">
          <cell r="A18" t="str">
            <v>11 közvetlen gépköltség</v>
          </cell>
          <cell r="B18">
            <v>2400</v>
          </cell>
          <cell r="C18">
            <v>499</v>
          </cell>
          <cell r="D18">
            <v>0</v>
          </cell>
          <cell r="E18">
            <v>499</v>
          </cell>
          <cell r="F18">
            <v>0.20791666666666667</v>
          </cell>
        </row>
        <row r="19">
          <cell r="A19" t="str">
            <v xml:space="preserve">12 hálózat terv.karb.saját </v>
          </cell>
          <cell r="B19">
            <v>53000</v>
          </cell>
          <cell r="C19">
            <v>58914</v>
          </cell>
          <cell r="D19">
            <v>0</v>
          </cell>
          <cell r="E19">
            <v>58914</v>
          </cell>
          <cell r="F19">
            <v>1.1115849056603773</v>
          </cell>
        </row>
        <row r="20">
          <cell r="A20" t="str">
            <v>13 hálózat eseti meghib saját</v>
          </cell>
          <cell r="B20">
            <v>105100</v>
          </cell>
          <cell r="C20">
            <v>76901</v>
          </cell>
          <cell r="D20">
            <v>0</v>
          </cell>
          <cell r="E20">
            <v>76901</v>
          </cell>
          <cell r="F20">
            <v>0.73169362511893432</v>
          </cell>
        </row>
        <row r="21">
          <cell r="A21" t="str">
            <v xml:space="preserve">14 létes.terv. karb. saját </v>
          </cell>
          <cell r="B21">
            <v>48950</v>
          </cell>
          <cell r="C21">
            <v>42087</v>
          </cell>
          <cell r="D21">
            <v>0</v>
          </cell>
          <cell r="E21">
            <v>42087</v>
          </cell>
          <cell r="F21">
            <v>0.85979570990806942</v>
          </cell>
        </row>
        <row r="22">
          <cell r="A22" t="str">
            <v xml:space="preserve">15 létes.eseti meghib.saját </v>
          </cell>
          <cell r="B22">
            <v>20550</v>
          </cell>
          <cell r="C22">
            <v>2994</v>
          </cell>
          <cell r="D22">
            <v>0</v>
          </cell>
          <cell r="E22">
            <v>2994</v>
          </cell>
          <cell r="F22">
            <v>0.1456934306569343</v>
          </cell>
        </row>
        <row r="23">
          <cell r="A23" t="str">
            <v xml:space="preserve">16 hálózat terv karb.idegen </v>
          </cell>
          <cell r="B23">
            <v>11640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 xml:space="preserve">17 hálózat eseti meghib.idegen  </v>
          </cell>
          <cell r="B24">
            <v>11180</v>
          </cell>
          <cell r="C24">
            <v>15</v>
          </cell>
          <cell r="D24">
            <v>0</v>
          </cell>
          <cell r="E24">
            <v>15</v>
          </cell>
          <cell r="F24">
            <v>1.3416815742397137E-3</v>
          </cell>
        </row>
        <row r="25">
          <cell r="A25" t="str">
            <v xml:space="preserve">18 létesitmény terv karb.idegen </v>
          </cell>
          <cell r="B25">
            <v>27020</v>
          </cell>
          <cell r="C25">
            <v>941</v>
          </cell>
          <cell r="D25">
            <v>0</v>
          </cell>
          <cell r="E25">
            <v>941</v>
          </cell>
          <cell r="F25">
            <v>3.4826054774241305E-2</v>
          </cell>
        </row>
        <row r="26">
          <cell r="A26" t="str">
            <v xml:space="preserve">19 létesitmény eseti meghib.idegen </v>
          </cell>
          <cell r="B26">
            <v>2960</v>
          </cell>
          <cell r="C26">
            <v>106</v>
          </cell>
          <cell r="D26">
            <v>0</v>
          </cell>
          <cell r="E26">
            <v>106</v>
          </cell>
          <cell r="F26">
            <v>3.5810810810810813E-2</v>
          </cell>
        </row>
        <row r="27">
          <cell r="A27" t="str">
            <v xml:space="preserve">20 központi fenntart  </v>
          </cell>
          <cell r="B27">
            <v>66950</v>
          </cell>
          <cell r="C27">
            <v>48602</v>
          </cell>
          <cell r="D27">
            <v>0</v>
          </cell>
          <cell r="E27">
            <v>48602</v>
          </cell>
          <cell r="F27">
            <v>0.72594473487677369</v>
          </cell>
        </row>
        <row r="28">
          <cell r="A28" t="str">
            <v xml:space="preserve">21 belső szolg.  </v>
          </cell>
          <cell r="B28">
            <v>-1960</v>
          </cell>
          <cell r="C28">
            <v>-1089</v>
          </cell>
          <cell r="D28">
            <v>0</v>
          </cell>
          <cell r="E28">
            <v>-1089</v>
          </cell>
          <cell r="F28">
            <v>0.55561224489795913</v>
          </cell>
        </row>
        <row r="29">
          <cell r="A29" t="str">
            <v>22 élőmunkával arányos összetett ktg.</v>
          </cell>
          <cell r="B29">
            <v>7220</v>
          </cell>
          <cell r="C29">
            <v>4474</v>
          </cell>
          <cell r="D29">
            <v>0</v>
          </cell>
          <cell r="E29">
            <v>4474</v>
          </cell>
          <cell r="F29">
            <v>0.61966759002770078</v>
          </cell>
        </row>
        <row r="30">
          <cell r="A30" t="str">
            <v xml:space="preserve">23 egyéb összetett közv.ktg </v>
          </cell>
          <cell r="B30">
            <v>141825</v>
          </cell>
          <cell r="C30">
            <v>91236</v>
          </cell>
          <cell r="D30">
            <v>0</v>
          </cell>
          <cell r="E30">
            <v>91236</v>
          </cell>
          <cell r="F30">
            <v>0.64329984135378104</v>
          </cell>
        </row>
        <row r="31">
          <cell r="A31" t="str">
            <v xml:space="preserve">24 egyéb közvetlen.ktg </v>
          </cell>
          <cell r="B31">
            <v>32860</v>
          </cell>
          <cell r="C31">
            <v>15790</v>
          </cell>
          <cell r="D31">
            <v>0</v>
          </cell>
          <cell r="E31">
            <v>15790</v>
          </cell>
          <cell r="F31">
            <v>0.48052343274497872</v>
          </cell>
        </row>
        <row r="32">
          <cell r="A32" t="str">
            <v>25 használati díj</v>
          </cell>
          <cell r="B32">
            <v>105220</v>
          </cell>
          <cell r="C32">
            <v>45024</v>
          </cell>
          <cell r="D32">
            <v>0</v>
          </cell>
          <cell r="E32">
            <v>45024</v>
          </cell>
          <cell r="F32">
            <v>0.42790344041056833</v>
          </cell>
        </row>
        <row r="33">
          <cell r="A33" t="str">
            <v>26 számlázás,pénzügyi tev.költsége</v>
          </cell>
          <cell r="B33">
            <v>81257</v>
          </cell>
          <cell r="C33">
            <v>63813</v>
          </cell>
          <cell r="D33">
            <v>0</v>
          </cell>
          <cell r="E33">
            <v>63813</v>
          </cell>
          <cell r="F33">
            <v>0.78532311062431548</v>
          </cell>
        </row>
        <row r="34">
          <cell r="A34" t="str">
            <v xml:space="preserve">27 összesen közvetlen költség </v>
          </cell>
          <cell r="B34">
            <v>1249808</v>
          </cell>
          <cell r="C34">
            <v>787514</v>
          </cell>
          <cell r="D34">
            <v>0</v>
          </cell>
          <cell r="E34">
            <v>787514</v>
          </cell>
          <cell r="F34">
            <v>0.63010798458643247</v>
          </cell>
        </row>
        <row r="35">
          <cell r="A35" t="str">
            <v>28 aktiválási telj.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29 eladott közvetített szolgáltatás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30 eladott áruk beszerzési értéke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31 értékesítés közvetlen költségei </v>
          </cell>
          <cell r="B38">
            <v>1249808</v>
          </cell>
          <cell r="C38">
            <v>787514</v>
          </cell>
          <cell r="D38">
            <v>0</v>
          </cell>
          <cell r="E38">
            <v>787514</v>
          </cell>
          <cell r="F38">
            <v>0.63010798458643247</v>
          </cell>
        </row>
        <row r="39">
          <cell r="A39" t="str">
            <v xml:space="preserve">32 üzemi ált ktg </v>
          </cell>
          <cell r="B39">
            <v>62560</v>
          </cell>
          <cell r="C39">
            <v>50504</v>
          </cell>
          <cell r="D39">
            <v>0</v>
          </cell>
          <cell r="E39">
            <v>50504</v>
          </cell>
          <cell r="F39">
            <v>0.80728900255754477</v>
          </cell>
        </row>
        <row r="40">
          <cell r="A40" t="str">
            <v xml:space="preserve">33 szűkített önköltség </v>
          </cell>
          <cell r="B40">
            <v>1312368</v>
          </cell>
          <cell r="C40">
            <v>838018</v>
          </cell>
          <cell r="D40">
            <v>0</v>
          </cell>
          <cell r="E40">
            <v>838018</v>
          </cell>
          <cell r="F40">
            <v>0.63855412506248244</v>
          </cell>
        </row>
        <row r="41">
          <cell r="A41" t="str">
            <v xml:space="preserve">34 központi irányítás ktg. </v>
          </cell>
          <cell r="B41">
            <v>182812</v>
          </cell>
          <cell r="C41">
            <v>121937</v>
          </cell>
          <cell r="D41">
            <v>0</v>
          </cell>
          <cell r="E41">
            <v>121937</v>
          </cell>
          <cell r="F41">
            <v>0.66700763626020176</v>
          </cell>
        </row>
        <row r="42">
          <cell r="A42" t="str">
            <v xml:space="preserve">35 egyéb ált.ktg </v>
          </cell>
          <cell r="B42">
            <v>27730</v>
          </cell>
          <cell r="C42">
            <v>19968</v>
          </cell>
          <cell r="D42">
            <v>0</v>
          </cell>
          <cell r="E42">
            <v>19968</v>
          </cell>
          <cell r="F42">
            <v>0.72008654886404611</v>
          </cell>
        </row>
        <row r="43">
          <cell r="A43" t="str">
            <v>36 teljes önköltség</v>
          </cell>
          <cell r="B43">
            <v>1522910</v>
          </cell>
          <cell r="C43">
            <v>979923</v>
          </cell>
          <cell r="D43">
            <v>0</v>
          </cell>
          <cell r="E43">
            <v>979923</v>
          </cell>
          <cell r="F43">
            <v>0.64345430787111513</v>
          </cell>
        </row>
        <row r="44">
          <cell r="A44" t="str">
            <v>37 szennyvízbírság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38 egyéb ráfordítás</v>
          </cell>
          <cell r="B45">
            <v>161545</v>
          </cell>
          <cell r="C45">
            <v>158331</v>
          </cell>
          <cell r="D45">
            <v>0</v>
          </cell>
          <cell r="E45">
            <v>158331</v>
          </cell>
          <cell r="F45">
            <v>0.98010461481320998</v>
          </cell>
        </row>
        <row r="46">
          <cell r="A46" t="str">
            <v xml:space="preserve">39 értékvesztés  </v>
          </cell>
          <cell r="B46">
            <v>3650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 xml:space="preserve">40 ráfordítás összesen </v>
          </cell>
          <cell r="B47">
            <v>1688105</v>
          </cell>
          <cell r="C47">
            <v>1138254</v>
          </cell>
          <cell r="D47">
            <v>0</v>
          </cell>
          <cell r="E47">
            <v>1138254</v>
          </cell>
          <cell r="F47">
            <v>0.67427914732792094</v>
          </cell>
        </row>
        <row r="48">
          <cell r="A48" t="str">
            <v xml:space="preserve">41 értékesítés árbevétele  </v>
          </cell>
          <cell r="B48">
            <v>1728854.6903998123</v>
          </cell>
          <cell r="C48">
            <v>1094240</v>
          </cell>
          <cell r="D48">
            <v>24507</v>
          </cell>
          <cell r="E48">
            <v>1118747</v>
          </cell>
          <cell r="F48">
            <v>0.64710296719111793</v>
          </cell>
        </row>
        <row r="49">
          <cell r="A49" t="str">
            <v xml:space="preserve">42 csatornabírság 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43 egyéb bevételek</v>
          </cell>
          <cell r="B50">
            <v>31713</v>
          </cell>
          <cell r="C50">
            <v>11159</v>
          </cell>
          <cell r="D50">
            <v>0</v>
          </cell>
          <cell r="E50">
            <v>11159</v>
          </cell>
          <cell r="F50">
            <v>0.35187462554788257</v>
          </cell>
        </row>
        <row r="51">
          <cell r="A51" t="str">
            <v xml:space="preserve">44 visszaírt értékvesztés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45 önkorm.támogatások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46 üzemi bevétel összesen  </v>
          </cell>
          <cell r="B53">
            <v>1760567.6903998123</v>
          </cell>
          <cell r="C53">
            <v>1105399</v>
          </cell>
          <cell r="D53">
            <v>24507</v>
          </cell>
          <cell r="E53">
            <v>1129906</v>
          </cell>
          <cell r="F53">
            <v>0.64178503681582755</v>
          </cell>
        </row>
        <row r="54">
          <cell r="A54" t="str">
            <v xml:space="preserve">47 EREDMÉNY </v>
          </cell>
          <cell r="B54">
            <v>72462.690399812302</v>
          </cell>
          <cell r="C54">
            <v>-32855</v>
          </cell>
          <cell r="D54">
            <v>24507</v>
          </cell>
          <cell r="E54">
            <v>-8348</v>
          </cell>
          <cell r="F54">
            <v>-0.11520411337117044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.03."/>
      <sheetName val="Vegyszer"/>
      <sheetName val="Villamosenergia"/>
      <sheetName val="Gázdíj"/>
      <sheetName val="Egyéb juttatás"/>
      <sheetName val="Bérköltség"/>
      <sheetName val="Berendezések écs"/>
      <sheetName val="Belső átterhelés"/>
      <sheetName val="Vízkészlet járulék"/>
      <sheetName val="Labor ktg"/>
      <sheetName val="ÜÁK"/>
      <sheetName val="Építményadó"/>
      <sheetName val="Bevétel"/>
      <sheetName val="Bevétel AV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E12">
            <v>116057</v>
          </cell>
        </row>
        <row r="40">
          <cell r="E40">
            <v>-6436</v>
          </cell>
        </row>
      </sheetData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g. er. eFt"/>
      <sheetName val="Ág. er. Ft JAV."/>
      <sheetName val="Ág. er. Ft"/>
      <sheetName val="FR teljes önktg"/>
      <sheetName val="Saját beruh."/>
      <sheetName val="Víz teljes önktg"/>
      <sheetName val="Építés teljes önktg"/>
      <sheetName val="FR beflen"/>
      <sheetName val="FR egyéb,pü, rendk."/>
    </sheetNames>
    <sheetDataSet>
      <sheetData sheetId="0">
        <row r="89">
          <cell r="E89">
            <v>-61494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tabSelected="1" zoomScaleNormal="100" zoomScaleSheetLayoutView="100" workbookViewId="0">
      <selection activeCell="E34" sqref="E34"/>
    </sheetView>
  </sheetViews>
  <sheetFormatPr defaultColWidth="9.140625" defaultRowHeight="12.75" x14ac:dyDescent="0.2"/>
  <cols>
    <col min="1" max="1" width="47.42578125" style="5" customWidth="1"/>
    <col min="2" max="2" width="15.28515625" style="6" hidden="1" customWidth="1"/>
    <col min="3" max="3" width="14.7109375" style="6" customWidth="1"/>
    <col min="4" max="4" width="14.5703125" style="6" customWidth="1"/>
    <col min="5" max="5" width="12.42578125" style="6" customWidth="1"/>
    <col min="6" max="6" width="14" style="6" hidden="1" customWidth="1"/>
    <col min="7" max="7" width="13.7109375" style="6" hidden="1" customWidth="1"/>
    <col min="8" max="8" width="9.140625" style="6"/>
    <col min="9" max="16384" width="9.140625" style="8"/>
  </cols>
  <sheetData>
    <row r="1" spans="1:9" s="2" customFormat="1" ht="15.75" x14ac:dyDescent="0.2">
      <c r="A1" s="54" t="s">
        <v>0</v>
      </c>
      <c r="B1" s="54"/>
      <c r="C1" s="1"/>
      <c r="D1" s="1"/>
      <c r="E1" s="1"/>
      <c r="F1" s="1"/>
      <c r="G1" s="1"/>
      <c r="H1" s="1"/>
    </row>
    <row r="2" spans="1:9" s="4" customFormat="1" ht="13.5" customHeight="1" x14ac:dyDescent="0.25">
      <c r="A2" s="55" t="s">
        <v>1</v>
      </c>
      <c r="B2" s="55"/>
      <c r="C2" s="3"/>
      <c r="D2" s="3"/>
      <c r="E2" s="3"/>
      <c r="F2" s="3"/>
      <c r="G2" s="3"/>
      <c r="H2" s="3"/>
    </row>
    <row r="3" spans="1:9" s="4" customFormat="1" ht="13.5" customHeight="1" x14ac:dyDescent="0.25">
      <c r="A3" s="55" t="s">
        <v>2</v>
      </c>
      <c r="B3" s="55"/>
      <c r="C3" s="3"/>
      <c r="D3" s="3"/>
      <c r="E3" s="3"/>
      <c r="F3" s="3"/>
      <c r="G3" s="3"/>
      <c r="H3" s="3"/>
    </row>
    <row r="4" spans="1:9" ht="17.25" customHeight="1" x14ac:dyDescent="0.2">
      <c r="B4" s="3"/>
      <c r="C4" s="3"/>
      <c r="D4" s="3"/>
      <c r="E4" s="3"/>
      <c r="G4" s="7" t="s">
        <v>3</v>
      </c>
    </row>
    <row r="5" spans="1:9" ht="42.75" customHeight="1" x14ac:dyDescent="0.2">
      <c r="A5" s="56" t="s">
        <v>4</v>
      </c>
      <c r="B5" s="9" t="s">
        <v>5</v>
      </c>
      <c r="C5" s="57" t="s">
        <v>6</v>
      </c>
      <c r="D5" s="58"/>
      <c r="E5" s="59"/>
      <c r="F5" s="51" t="s">
        <v>7</v>
      </c>
      <c r="G5" s="52"/>
    </row>
    <row r="6" spans="1:9" s="14" customFormat="1" ht="36" customHeight="1" x14ac:dyDescent="0.2">
      <c r="A6" s="56"/>
      <c r="B6" s="10" t="s">
        <v>8</v>
      </c>
      <c r="C6" s="11" t="s">
        <v>9</v>
      </c>
      <c r="D6" s="12" t="s">
        <v>10</v>
      </c>
      <c r="E6" s="13" t="s">
        <v>11</v>
      </c>
      <c r="F6" s="53" t="s">
        <v>12</v>
      </c>
      <c r="G6" s="53"/>
    </row>
    <row r="7" spans="1:9" s="14" customFormat="1" x14ac:dyDescent="0.2">
      <c r="A7" s="56"/>
      <c r="B7" s="13" t="s">
        <v>13</v>
      </c>
      <c r="C7" s="13"/>
      <c r="D7" s="13"/>
      <c r="E7" s="13"/>
      <c r="F7" s="15" t="s">
        <v>14</v>
      </c>
      <c r="G7" s="15" t="s">
        <v>15</v>
      </c>
    </row>
    <row r="8" spans="1:9" x14ac:dyDescent="0.2">
      <c r="A8" s="16" t="s">
        <v>16</v>
      </c>
      <c r="B8" s="17">
        <v>5194</v>
      </c>
      <c r="C8" s="18">
        <v>4783</v>
      </c>
      <c r="D8" s="18">
        <v>2353</v>
      </c>
      <c r="E8" s="18">
        <v>7136</v>
      </c>
      <c r="F8" s="19">
        <f t="shared" ref="F8:F40" si="0">E8-B8</f>
        <v>1942</v>
      </c>
      <c r="G8" s="20">
        <f t="shared" ref="G8:G40" si="1">E8/B8</f>
        <v>1.3738929534077782</v>
      </c>
    </row>
    <row r="9" spans="1:9" x14ac:dyDescent="0.2">
      <c r="A9" s="16" t="s">
        <v>17</v>
      </c>
      <c r="B9" s="17">
        <f>18777-671</f>
        <v>18106</v>
      </c>
      <c r="C9" s="18">
        <v>15675</v>
      </c>
      <c r="D9" s="18">
        <v>8750</v>
      </c>
      <c r="E9" s="18">
        <v>24425</v>
      </c>
      <c r="F9" s="19">
        <f t="shared" si="0"/>
        <v>6319</v>
      </c>
      <c r="G9" s="20">
        <f t="shared" si="1"/>
        <v>1.3490003313818624</v>
      </c>
      <c r="I9" s="8" t="s">
        <v>18</v>
      </c>
    </row>
    <row r="10" spans="1:9" x14ac:dyDescent="0.2">
      <c r="A10" s="16" t="s">
        <v>19</v>
      </c>
      <c r="B10" s="17">
        <f>46898-3795</f>
        <v>43103</v>
      </c>
      <c r="C10" s="18">
        <v>38080</v>
      </c>
      <c r="D10" s="18">
        <v>7500</v>
      </c>
      <c r="E10" s="18">
        <v>45580</v>
      </c>
      <c r="F10" s="19">
        <f t="shared" si="0"/>
        <v>2477</v>
      </c>
      <c r="G10" s="20">
        <f t="shared" si="1"/>
        <v>1.0574669976567757</v>
      </c>
    </row>
    <row r="11" spans="1:9" x14ac:dyDescent="0.2">
      <c r="A11" s="16" t="s">
        <v>20</v>
      </c>
      <c r="B11" s="17">
        <v>74590</v>
      </c>
      <c r="C11" s="18">
        <v>93430</v>
      </c>
      <c r="D11" s="18">
        <v>8221</v>
      </c>
      <c r="E11" s="18">
        <v>101651</v>
      </c>
      <c r="F11" s="19">
        <f t="shared" si="0"/>
        <v>27061</v>
      </c>
      <c r="G11" s="20">
        <f t="shared" si="1"/>
        <v>1.3627966215310363</v>
      </c>
      <c r="H11" s="21"/>
      <c r="I11" s="22"/>
    </row>
    <row r="12" spans="1:9" x14ac:dyDescent="0.2">
      <c r="A12" s="16" t="s">
        <v>21</v>
      </c>
      <c r="B12" s="17">
        <v>10707</v>
      </c>
      <c r="C12" s="18">
        <v>8208</v>
      </c>
      <c r="D12" s="18">
        <v>799</v>
      </c>
      <c r="E12" s="18">
        <v>9007</v>
      </c>
      <c r="F12" s="19">
        <f t="shared" si="0"/>
        <v>-1700</v>
      </c>
      <c r="G12" s="20">
        <f t="shared" si="1"/>
        <v>0.84122536658260949</v>
      </c>
    </row>
    <row r="13" spans="1:9" x14ac:dyDescent="0.2">
      <c r="A13" s="16" t="s">
        <v>22</v>
      </c>
      <c r="B13" s="17">
        <v>18537</v>
      </c>
      <c r="C13" s="18">
        <v>21956.05</v>
      </c>
      <c r="D13" s="18">
        <v>1931.9349999999999</v>
      </c>
      <c r="E13" s="18">
        <v>23887.985000000001</v>
      </c>
      <c r="F13" s="19">
        <f t="shared" si="0"/>
        <v>5350.9850000000006</v>
      </c>
      <c r="G13" s="20">
        <f t="shared" si="1"/>
        <v>1.2886651022279765</v>
      </c>
    </row>
    <row r="14" spans="1:9" x14ac:dyDescent="0.2">
      <c r="A14" s="16" t="s">
        <v>23</v>
      </c>
      <c r="B14" s="17">
        <v>21034</v>
      </c>
      <c r="C14" s="18">
        <v>5161</v>
      </c>
      <c r="D14" s="18">
        <v>0</v>
      </c>
      <c r="E14" s="18">
        <v>5161</v>
      </c>
      <c r="F14" s="19">
        <f t="shared" si="0"/>
        <v>-15873</v>
      </c>
      <c r="G14" s="20">
        <f t="shared" si="1"/>
        <v>0.24536464771322619</v>
      </c>
    </row>
    <row r="15" spans="1:9" x14ac:dyDescent="0.2">
      <c r="A15" s="16" t="s">
        <v>24</v>
      </c>
      <c r="B15" s="17">
        <f>8251+985</f>
        <v>9236</v>
      </c>
      <c r="C15" s="18">
        <v>12000</v>
      </c>
      <c r="D15" s="18">
        <v>500</v>
      </c>
      <c r="E15" s="18">
        <v>12500</v>
      </c>
      <c r="F15" s="19">
        <f t="shared" si="0"/>
        <v>3264</v>
      </c>
      <c r="G15" s="20">
        <f t="shared" si="1"/>
        <v>1.35339974014725</v>
      </c>
    </row>
    <row r="16" spans="1:9" x14ac:dyDescent="0.2">
      <c r="A16" s="16" t="s">
        <v>25</v>
      </c>
      <c r="B16" s="17">
        <f>1983+444</f>
        <v>2427</v>
      </c>
      <c r="C16" s="18">
        <v>6000</v>
      </c>
      <c r="D16" s="18">
        <v>2500</v>
      </c>
      <c r="E16" s="18">
        <v>8500</v>
      </c>
      <c r="F16" s="19">
        <f t="shared" si="0"/>
        <v>6073</v>
      </c>
      <c r="G16" s="20">
        <f t="shared" si="1"/>
        <v>3.5022661722290893</v>
      </c>
    </row>
    <row r="17" spans="1:9" x14ac:dyDescent="0.2">
      <c r="A17" s="16" t="s">
        <v>26</v>
      </c>
      <c r="B17" s="17">
        <v>214</v>
      </c>
      <c r="C17" s="18">
        <v>183</v>
      </c>
      <c r="D17" s="23">
        <v>0</v>
      </c>
      <c r="E17" s="18">
        <v>183</v>
      </c>
      <c r="F17" s="19">
        <f t="shared" si="0"/>
        <v>-31</v>
      </c>
      <c r="G17" s="20">
        <f t="shared" si="1"/>
        <v>0.85514018691588789</v>
      </c>
    </row>
    <row r="18" spans="1:9" s="6" customFormat="1" x14ac:dyDescent="0.2">
      <c r="A18" s="16" t="s">
        <v>27</v>
      </c>
      <c r="B18" s="17">
        <v>4447</v>
      </c>
      <c r="C18" s="18">
        <v>4789</v>
      </c>
      <c r="D18" s="18">
        <v>106</v>
      </c>
      <c r="E18" s="18">
        <v>4895</v>
      </c>
      <c r="F18" s="19">
        <f t="shared" si="0"/>
        <v>448</v>
      </c>
      <c r="G18" s="20">
        <f t="shared" si="1"/>
        <v>1.1007420733078479</v>
      </c>
    </row>
    <row r="19" spans="1:9" s="6" customFormat="1" x14ac:dyDescent="0.2">
      <c r="A19" s="16" t="s">
        <v>28</v>
      </c>
      <c r="B19" s="17">
        <v>0</v>
      </c>
      <c r="C19" s="18">
        <v>0</v>
      </c>
      <c r="D19" s="23">
        <v>0</v>
      </c>
      <c r="E19" s="18">
        <v>0</v>
      </c>
      <c r="F19" s="19">
        <f t="shared" si="0"/>
        <v>0</v>
      </c>
      <c r="G19" s="20" t="e">
        <f t="shared" si="1"/>
        <v>#DIV/0!</v>
      </c>
    </row>
    <row r="20" spans="1:9" s="6" customFormat="1" x14ac:dyDescent="0.2">
      <c r="A20" s="16" t="s">
        <v>29</v>
      </c>
      <c r="B20" s="17">
        <v>0</v>
      </c>
      <c r="C20" s="18">
        <v>340</v>
      </c>
      <c r="D20" s="18">
        <v>243</v>
      </c>
      <c r="E20" s="18">
        <v>583</v>
      </c>
      <c r="F20" s="19">
        <f t="shared" si="0"/>
        <v>583</v>
      </c>
      <c r="G20" s="20" t="e">
        <f t="shared" si="1"/>
        <v>#DIV/0!</v>
      </c>
    </row>
    <row r="21" spans="1:9" s="6" customFormat="1" x14ac:dyDescent="0.2">
      <c r="A21" s="16" t="s">
        <v>30</v>
      </c>
      <c r="B21" s="17">
        <v>411</v>
      </c>
      <c r="C21" s="18">
        <v>514</v>
      </c>
      <c r="D21" s="18">
        <v>300</v>
      </c>
      <c r="E21" s="18">
        <v>814</v>
      </c>
      <c r="F21" s="19">
        <f t="shared" si="0"/>
        <v>403</v>
      </c>
      <c r="G21" s="20">
        <f t="shared" si="1"/>
        <v>1.9805352798053528</v>
      </c>
    </row>
    <row r="22" spans="1:9" s="6" customFormat="1" x14ac:dyDescent="0.2">
      <c r="A22" s="16" t="s">
        <v>31</v>
      </c>
      <c r="B22" s="17">
        <v>9017</v>
      </c>
      <c r="C22" s="18">
        <v>9962</v>
      </c>
      <c r="D22" s="18">
        <v>2889</v>
      </c>
      <c r="E22" s="18">
        <v>12851</v>
      </c>
      <c r="F22" s="19">
        <f t="shared" si="0"/>
        <v>3834</v>
      </c>
      <c r="G22" s="20">
        <f t="shared" si="1"/>
        <v>1.4251968503937007</v>
      </c>
    </row>
    <row r="23" spans="1:9" s="6" customFormat="1" x14ac:dyDescent="0.2">
      <c r="A23" s="16" t="s">
        <v>32</v>
      </c>
      <c r="B23" s="17">
        <v>0</v>
      </c>
      <c r="C23" s="18">
        <v>4638</v>
      </c>
      <c r="D23" s="18">
        <v>2366</v>
      </c>
      <c r="E23" s="18">
        <v>7004</v>
      </c>
      <c r="F23" s="19">
        <f t="shared" si="0"/>
        <v>7004</v>
      </c>
      <c r="G23" s="20" t="e">
        <f t="shared" si="1"/>
        <v>#DIV/0!</v>
      </c>
    </row>
    <row r="24" spans="1:9" ht="25.5" x14ac:dyDescent="0.2">
      <c r="A24" s="24" t="s">
        <v>33</v>
      </c>
      <c r="B24" s="17">
        <f>930+43+1971+929</f>
        <v>3873</v>
      </c>
      <c r="C24" s="25">
        <v>2680</v>
      </c>
      <c r="D24" s="18">
        <v>1278.0900000000001</v>
      </c>
      <c r="E24" s="18">
        <v>3958.09</v>
      </c>
      <c r="F24" s="19">
        <f t="shared" si="0"/>
        <v>85.090000000000146</v>
      </c>
      <c r="G24" s="20">
        <f t="shared" si="1"/>
        <v>1.021970049057578</v>
      </c>
    </row>
    <row r="25" spans="1:9" x14ac:dyDescent="0.2">
      <c r="A25" s="26" t="s">
        <v>34</v>
      </c>
      <c r="B25" s="27">
        <f>SUM(B8:B24)</f>
        <v>220896</v>
      </c>
      <c r="C25" s="27">
        <v>228399.05</v>
      </c>
      <c r="D25" s="27">
        <v>39737.024999999994</v>
      </c>
      <c r="E25" s="28">
        <v>268136.07500000001</v>
      </c>
      <c r="F25" s="28">
        <f t="shared" si="0"/>
        <v>47240.075000000012</v>
      </c>
      <c r="G25" s="29">
        <f t="shared" si="1"/>
        <v>1.2138566338910619</v>
      </c>
    </row>
    <row r="26" spans="1:9" x14ac:dyDescent="0.2">
      <c r="A26" s="30" t="s">
        <v>35</v>
      </c>
      <c r="B26" s="31">
        <v>21947</v>
      </c>
      <c r="C26" s="18">
        <v>15296</v>
      </c>
      <c r="D26" s="23">
        <v>7534</v>
      </c>
      <c r="E26" s="18">
        <v>22830</v>
      </c>
      <c r="F26" s="32">
        <f t="shared" si="0"/>
        <v>883</v>
      </c>
      <c r="G26" s="33">
        <f t="shared" si="1"/>
        <v>1.0402332892878299</v>
      </c>
    </row>
    <row r="27" spans="1:9" x14ac:dyDescent="0.2">
      <c r="A27" s="34" t="s">
        <v>36</v>
      </c>
      <c r="B27" s="35">
        <f>SUM(B25:B26)</f>
        <v>242843</v>
      </c>
      <c r="C27" s="35">
        <v>243695.05</v>
      </c>
      <c r="D27" s="35">
        <v>47271.024999999994</v>
      </c>
      <c r="E27" s="28">
        <v>290966.07500000001</v>
      </c>
      <c r="F27" s="36">
        <f t="shared" si="0"/>
        <v>48123.075000000012</v>
      </c>
      <c r="G27" s="37">
        <f t="shared" si="1"/>
        <v>1.1981653784543924</v>
      </c>
    </row>
    <row r="28" spans="1:9" x14ac:dyDescent="0.2">
      <c r="A28" s="30" t="s">
        <v>37</v>
      </c>
      <c r="B28" s="31">
        <v>7031</v>
      </c>
      <c r="C28" s="32">
        <v>6733.145260749925</v>
      </c>
      <c r="D28" s="32">
        <v>785.29473925007449</v>
      </c>
      <c r="E28" s="32">
        <v>7518.44</v>
      </c>
      <c r="F28" s="32">
        <f t="shared" si="0"/>
        <v>487.4399999999996</v>
      </c>
      <c r="G28" s="33">
        <f t="shared" si="1"/>
        <v>1.069327264969421</v>
      </c>
      <c r="I28" s="8" t="s">
        <v>38</v>
      </c>
    </row>
    <row r="29" spans="1:9" x14ac:dyDescent="0.2">
      <c r="A29" s="30" t="s">
        <v>39</v>
      </c>
      <c r="B29" s="31">
        <v>2483</v>
      </c>
      <c r="C29" s="32">
        <v>3239.9417415376456</v>
      </c>
      <c r="D29" s="32">
        <v>377.87825846235455</v>
      </c>
      <c r="E29" s="32">
        <v>3617.82</v>
      </c>
      <c r="F29" s="32">
        <f t="shared" si="0"/>
        <v>1134.8200000000002</v>
      </c>
      <c r="G29" s="33">
        <f t="shared" si="1"/>
        <v>1.4570358437374145</v>
      </c>
    </row>
    <row r="30" spans="1:9" s="4" customFormat="1" x14ac:dyDescent="0.2">
      <c r="A30" s="34" t="s">
        <v>40</v>
      </c>
      <c r="B30" s="35">
        <f>SUM(B27:B29)</f>
        <v>252357</v>
      </c>
      <c r="C30" s="35">
        <v>253668.13700228758</v>
      </c>
      <c r="D30" s="35">
        <v>48434.197997712421</v>
      </c>
      <c r="E30" s="38">
        <v>302102.33500000002</v>
      </c>
      <c r="F30" s="36">
        <f t="shared" si="0"/>
        <v>49745.335000000021</v>
      </c>
      <c r="G30" s="37">
        <f t="shared" si="1"/>
        <v>1.1971228656229074</v>
      </c>
      <c r="H30" s="3"/>
    </row>
    <row r="31" spans="1:9" x14ac:dyDescent="0.2">
      <c r="A31" s="39" t="s">
        <v>41</v>
      </c>
      <c r="B31" s="17">
        <v>7157</v>
      </c>
      <c r="C31" s="18">
        <v>7157</v>
      </c>
      <c r="D31" s="23">
        <v>2500</v>
      </c>
      <c r="E31" s="18">
        <v>9657</v>
      </c>
      <c r="F31" s="19">
        <f t="shared" si="0"/>
        <v>2500</v>
      </c>
      <c r="G31" s="20">
        <f t="shared" si="1"/>
        <v>1.3493083694285315</v>
      </c>
    </row>
    <row r="32" spans="1:9" x14ac:dyDescent="0.2">
      <c r="A32" s="16" t="s">
        <v>42</v>
      </c>
      <c r="B32" s="17">
        <v>2931</v>
      </c>
      <c r="C32" s="18">
        <v>3065.4705268043631</v>
      </c>
      <c r="D32" s="18">
        <v>357.52947319563702</v>
      </c>
      <c r="E32" s="18">
        <v>3423</v>
      </c>
      <c r="F32" s="19">
        <f t="shared" si="0"/>
        <v>492</v>
      </c>
      <c r="G32" s="20">
        <f t="shared" si="1"/>
        <v>1.1678607983623337</v>
      </c>
    </row>
    <row r="33" spans="1:8" x14ac:dyDescent="0.2">
      <c r="A33" s="40" t="s">
        <v>43</v>
      </c>
      <c r="B33" s="41">
        <f>SUM(B31:B32)</f>
        <v>10088</v>
      </c>
      <c r="C33" s="41">
        <v>10222.470526804364</v>
      </c>
      <c r="D33" s="41">
        <v>2857.5294731956369</v>
      </c>
      <c r="E33" s="42">
        <v>13080</v>
      </c>
      <c r="F33" s="42">
        <f t="shared" si="0"/>
        <v>2992</v>
      </c>
      <c r="G33" s="43">
        <f t="shared" si="1"/>
        <v>1.2965900079302142</v>
      </c>
    </row>
    <row r="34" spans="1:8" s="6" customFormat="1" x14ac:dyDescent="0.2">
      <c r="A34" s="44" t="s">
        <v>44</v>
      </c>
      <c r="B34" s="45">
        <f>SUM(B30,B33)</f>
        <v>262445</v>
      </c>
      <c r="C34" s="45">
        <v>263890.60752909194</v>
      </c>
      <c r="D34" s="45">
        <v>51291.727470908059</v>
      </c>
      <c r="E34" s="42">
        <v>315182.33500000002</v>
      </c>
      <c r="F34" s="42">
        <f t="shared" si="0"/>
        <v>52737.335000000021</v>
      </c>
      <c r="G34" s="43">
        <f t="shared" si="1"/>
        <v>1.2009462363542838</v>
      </c>
    </row>
    <row r="35" spans="1:8" s="6" customFormat="1" x14ac:dyDescent="0.2">
      <c r="A35" s="46" t="s">
        <v>45</v>
      </c>
      <c r="B35" s="41">
        <f>[4]Bevétel!E12+[4]Bevétel!E40</f>
        <v>109621</v>
      </c>
      <c r="C35" s="19">
        <v>108050</v>
      </c>
      <c r="D35" s="19">
        <v>16000</v>
      </c>
      <c r="E35" s="19">
        <v>124050</v>
      </c>
      <c r="F35" s="19">
        <f t="shared" si="0"/>
        <v>14429</v>
      </c>
      <c r="G35" s="20">
        <f t="shared" si="1"/>
        <v>1.1316262394979064</v>
      </c>
    </row>
    <row r="36" spans="1:8" s="6" customFormat="1" x14ac:dyDescent="0.2">
      <c r="A36" s="47" t="s">
        <v>46</v>
      </c>
      <c r="B36" s="48">
        <v>1004</v>
      </c>
      <c r="C36" s="18">
        <v>1300.47</v>
      </c>
      <c r="D36" s="18">
        <v>640.20000000000005</v>
      </c>
      <c r="E36" s="18">
        <v>1940.67</v>
      </c>
      <c r="F36" s="19">
        <f t="shared" si="0"/>
        <v>936.67000000000007</v>
      </c>
      <c r="G36" s="20">
        <f t="shared" si="1"/>
        <v>1.9329382470119523</v>
      </c>
    </row>
    <row r="37" spans="1:8" s="6" customFormat="1" x14ac:dyDescent="0.2">
      <c r="A37" s="30" t="s">
        <v>47</v>
      </c>
      <c r="B37" s="31">
        <v>90000</v>
      </c>
      <c r="C37" s="18">
        <v>0</v>
      </c>
      <c r="D37" s="23">
        <v>0</v>
      </c>
      <c r="E37" s="18">
        <v>0</v>
      </c>
      <c r="F37" s="32">
        <f t="shared" si="0"/>
        <v>-90000</v>
      </c>
      <c r="G37" s="33">
        <f t="shared" si="1"/>
        <v>0</v>
      </c>
      <c r="H37" s="49"/>
    </row>
    <row r="38" spans="1:8" s="6" customFormat="1" x14ac:dyDescent="0.2">
      <c r="A38" s="26" t="s">
        <v>48</v>
      </c>
      <c r="B38" s="27">
        <f>SUM(B36:B37)</f>
        <v>91004</v>
      </c>
      <c r="C38" s="27">
        <v>1300.47</v>
      </c>
      <c r="D38" s="27">
        <v>640.20000000000005</v>
      </c>
      <c r="E38" s="28">
        <v>1940.67</v>
      </c>
      <c r="F38" s="28">
        <f t="shared" si="0"/>
        <v>-89063.33</v>
      </c>
      <c r="G38" s="29">
        <f t="shared" si="1"/>
        <v>2.1325106588721377E-2</v>
      </c>
    </row>
    <row r="39" spans="1:8" s="6" customFormat="1" x14ac:dyDescent="0.2">
      <c r="A39" s="26" t="s">
        <v>49</v>
      </c>
      <c r="B39" s="27">
        <f>SUM(B35:B35,B38)</f>
        <v>200625</v>
      </c>
      <c r="C39" s="27">
        <v>109350.47</v>
      </c>
      <c r="D39" s="27">
        <v>16640</v>
      </c>
      <c r="E39" s="28">
        <v>125990</v>
      </c>
      <c r="F39" s="28">
        <f t="shared" si="0"/>
        <v>-74635</v>
      </c>
      <c r="G39" s="29">
        <f t="shared" si="1"/>
        <v>0.62798753894080994</v>
      </c>
    </row>
    <row r="40" spans="1:8" s="6" customFormat="1" x14ac:dyDescent="0.2">
      <c r="A40" s="26" t="s">
        <v>50</v>
      </c>
      <c r="B40" s="27">
        <f>+B39-B34</f>
        <v>-61820</v>
      </c>
      <c r="C40" s="27">
        <v>-154540.13752909194</v>
      </c>
      <c r="D40" s="27">
        <v>-34652</v>
      </c>
      <c r="E40" s="28">
        <v>-189192</v>
      </c>
      <c r="F40" s="28">
        <f t="shared" si="0"/>
        <v>-127372</v>
      </c>
      <c r="G40" s="29">
        <f t="shared" si="1"/>
        <v>3.0603688126819799</v>
      </c>
    </row>
    <row r="41" spans="1:8" x14ac:dyDescent="0.2">
      <c r="G41" s="50"/>
    </row>
    <row r="42" spans="1:8" s="6" customFormat="1" hidden="1" x14ac:dyDescent="0.2">
      <c r="A42" s="5"/>
      <c r="B42" s="49" t="e">
        <f>+#REF!-'[5]Ág. er. eFt'!$E$89</f>
        <v>#REF!</v>
      </c>
    </row>
    <row r="46" spans="1:8" x14ac:dyDescent="0.2">
      <c r="E46" s="6" t="s">
        <v>38</v>
      </c>
    </row>
    <row r="47" spans="1:8" x14ac:dyDescent="0.2">
      <c r="A47" s="5" t="s">
        <v>38</v>
      </c>
    </row>
    <row r="48" spans="1:8" x14ac:dyDescent="0.2">
      <c r="G48" s="6" t="s">
        <v>38</v>
      </c>
    </row>
  </sheetData>
  <mergeCells count="7">
    <mergeCell ref="F5:G5"/>
    <mergeCell ref="F6:G6"/>
    <mergeCell ref="A1:B1"/>
    <mergeCell ref="A2:B2"/>
    <mergeCell ref="A3:B3"/>
    <mergeCell ref="A5:A7"/>
    <mergeCell ref="C5:E5"/>
  </mergeCells>
  <printOptions horizontalCentered="1"/>
  <pageMargins left="0.78740157480314965" right="0.78740157480314965" top="0.78740157480314965" bottom="0.78740157480314965" header="0.39370078740157483" footer="0.39370078740157483"/>
  <pageSetup paperSize="9" scale="79" fitToHeight="2" orientation="landscape" r:id="rId1"/>
  <headerFooter alignWithMargins="0">
    <oddHeader xml:space="preserve">&amp;LVASIVÍZ ZRt.&amp;C4.számú melléklet&amp;R2017.június 2.
</oddHead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2017.03.</vt:lpstr>
      <vt:lpstr>'2017.03.'!Nyomtatási_cím</vt:lpstr>
      <vt:lpstr>'2017.03.'!Nyomtatási_terület</vt:lpstr>
    </vt:vector>
  </TitlesOfParts>
  <Company>VASIVÍZ ZRt.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Schmidl Adrienn</dc:creator>
  <cp:lastModifiedBy>Nárai Erna dr.</cp:lastModifiedBy>
  <cp:lastPrinted>2017-06-07T06:13:03Z</cp:lastPrinted>
  <dcterms:created xsi:type="dcterms:W3CDTF">2017-03-27T14:57:50Z</dcterms:created>
  <dcterms:modified xsi:type="dcterms:W3CDTF">2017-06-08T07:59:40Z</dcterms:modified>
</cp:coreProperties>
</file>