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ntrolling\2017\2017 15 előterjesztések\Előterjesztések 2017 április\"/>
    </mc:Choice>
  </mc:AlternateContent>
  <bookViews>
    <workbookView xWindow="0" yWindow="30" windowWidth="7485" windowHeight="4140" activeTab="1"/>
  </bookViews>
  <sheets>
    <sheet name="összköltséges eredmény" sheetId="5" r:id="rId1"/>
    <sheet name="Munka1" sheetId="7" r:id="rId2"/>
  </sheets>
  <definedNames>
    <definedName name="_xlnm.Print_Titles" localSheetId="1">Munka1!$A:$A</definedName>
    <definedName name="_xlnm.Print_Area" localSheetId="0">'összköltséges eredmény'!$A$1:$H$40</definedName>
  </definedNames>
  <calcPr calcId="162913"/>
</workbook>
</file>

<file path=xl/calcChain.xml><?xml version="1.0" encoding="utf-8"?>
<calcChain xmlns="http://schemas.openxmlformats.org/spreadsheetml/2006/main">
  <c r="AC8" i="7" l="1"/>
  <c r="H40" i="5"/>
  <c r="H38" i="5"/>
  <c r="H37" i="5"/>
  <c r="H31" i="5"/>
  <c r="H29" i="5"/>
  <c r="F38" i="5"/>
  <c r="F40" i="5" s="1"/>
  <c r="D9" i="5"/>
  <c r="H4" i="5"/>
  <c r="D6" i="5"/>
  <c r="F6" i="5"/>
  <c r="F9" i="5"/>
  <c r="H10" i="5"/>
  <c r="H12" i="5"/>
  <c r="H13" i="5"/>
  <c r="H14" i="5"/>
  <c r="H16" i="5"/>
  <c r="D17" i="5"/>
  <c r="F17" i="5"/>
  <c r="H18" i="5"/>
  <c r="H19" i="5"/>
  <c r="H20" i="5"/>
  <c r="D21" i="5"/>
  <c r="F21" i="5"/>
  <c r="H22" i="5"/>
  <c r="H23" i="5"/>
  <c r="D31" i="5"/>
  <c r="F31" i="5"/>
  <c r="D36" i="5"/>
  <c r="F36" i="5"/>
  <c r="AC15" i="7" l="1"/>
  <c r="D37" i="5"/>
  <c r="H21" i="5"/>
  <c r="F25" i="5"/>
  <c r="F37" i="5"/>
  <c r="H17" i="5"/>
  <c r="H6" i="5"/>
  <c r="D25" i="5"/>
  <c r="D38" i="5" l="1"/>
  <c r="H25" i="5"/>
  <c r="D40" i="5" l="1"/>
  <c r="F6" i="7" l="1"/>
  <c r="N6" i="7"/>
  <c r="Q25" i="7"/>
  <c r="U6" i="7"/>
  <c r="Y6" i="7"/>
  <c r="V25" i="7"/>
  <c r="H6" i="7"/>
  <c r="W25" i="7"/>
  <c r="AC10" i="7"/>
  <c r="AC21" i="7"/>
  <c r="G6" i="7"/>
  <c r="I6" i="7"/>
  <c r="X6" i="7"/>
  <c r="J6" i="7"/>
  <c r="D6" i="7"/>
  <c r="L6" i="7"/>
  <c r="W6" i="7"/>
  <c r="AC11" i="7"/>
  <c r="Q6" i="7"/>
  <c r="V6" i="7"/>
  <c r="E25" i="7"/>
  <c r="S6" i="7"/>
  <c r="P6" i="7"/>
  <c r="H25" i="7"/>
  <c r="AC14" i="7"/>
  <c r="F25" i="7"/>
  <c r="N25" i="7"/>
  <c r="O6" i="7"/>
  <c r="M6" i="7"/>
  <c r="E6" i="7"/>
  <c r="S25" i="7"/>
  <c r="AC5" i="7"/>
  <c r="H18" i="7" l="1"/>
  <c r="H19" i="7" s="1"/>
  <c r="E18" i="7"/>
  <c r="E19" i="7" s="1"/>
  <c r="X18" i="7"/>
  <c r="X19" i="7" s="1"/>
  <c r="Y18" i="7"/>
  <c r="Y19" i="7" s="1"/>
  <c r="O18" i="7"/>
  <c r="O19" i="7" s="1"/>
  <c r="S18" i="7"/>
  <c r="S19" i="7" s="1"/>
  <c r="I18" i="7"/>
  <c r="I19" i="7" s="1"/>
  <c r="U18" i="7"/>
  <c r="U19" i="7" s="1"/>
  <c r="AC16" i="7"/>
  <c r="AA18" i="7"/>
  <c r="L18" i="7"/>
  <c r="L19" i="7" s="1"/>
  <c r="P18" i="7"/>
  <c r="P19" i="7" s="1"/>
  <c r="J18" i="7"/>
  <c r="J19" i="7" s="1"/>
  <c r="C18" i="7"/>
  <c r="AC13" i="7"/>
  <c r="O25" i="7"/>
  <c r="M25" i="7"/>
  <c r="N18" i="7"/>
  <c r="N19" i="7" s="1"/>
  <c r="Q18" i="7"/>
  <c r="Q19" i="7" s="1"/>
  <c r="D18" i="7"/>
  <c r="D19" i="7" s="1"/>
  <c r="G18" i="7"/>
  <c r="G19" i="7" s="1"/>
  <c r="J25" i="7"/>
  <c r="V18" i="7"/>
  <c r="V19" i="7" s="1"/>
  <c r="Y25" i="7"/>
  <c r="W18" i="7"/>
  <c r="W19" i="7" s="1"/>
  <c r="X25" i="7"/>
  <c r="G25" i="7"/>
  <c r="F18" i="7"/>
  <c r="F19" i="7" s="1"/>
  <c r="D25" i="7"/>
  <c r="AC12" i="7"/>
  <c r="P25" i="7"/>
  <c r="C6" i="7"/>
  <c r="AC4" i="7"/>
  <c r="L25" i="7"/>
  <c r="M18" i="7"/>
  <c r="M19" i="7" s="1"/>
  <c r="AC24" i="7"/>
  <c r="AC9" i="7"/>
  <c r="U25" i="7"/>
  <c r="AA6" i="7"/>
  <c r="C25" i="7"/>
  <c r="I25" i="7"/>
  <c r="AC23" i="7" l="1"/>
  <c r="AC25" i="7" s="1"/>
  <c r="AC17" i="7"/>
  <c r="AA19" i="7"/>
  <c r="AA25" i="7"/>
  <c r="AC18" i="7"/>
  <c r="C19" i="7"/>
  <c r="AC6" i="7"/>
  <c r="AC19" i="7" l="1"/>
  <c r="P22" i="7"/>
  <c r="P26" i="7" s="1"/>
  <c r="J22" i="7"/>
  <c r="J26" i="7" s="1"/>
  <c r="X22" i="7"/>
  <c r="X26" i="7" s="1"/>
  <c r="S22" i="7"/>
  <c r="S26" i="7" s="1"/>
  <c r="N22" i="7"/>
  <c r="N26" i="7" s="1"/>
  <c r="I22" i="7"/>
  <c r="I26" i="7" s="1"/>
  <c r="E22" i="7"/>
  <c r="E26" i="7" s="1"/>
  <c r="W22" i="7"/>
  <c r="W26" i="7" s="1"/>
  <c r="Q22" i="7"/>
  <c r="Q26" i="7" s="1"/>
  <c r="M22" i="7"/>
  <c r="M26" i="7" s="1"/>
  <c r="H22" i="7"/>
  <c r="H26" i="7" s="1"/>
  <c r="D22" i="7"/>
  <c r="D26" i="7" s="1"/>
  <c r="AA22" i="7"/>
  <c r="AA26" i="7" s="1"/>
  <c r="V22" i="7"/>
  <c r="V26" i="7" s="1"/>
  <c r="L22" i="7"/>
  <c r="L26" i="7" s="1"/>
  <c r="G22" i="7"/>
  <c r="G26" i="7" s="1"/>
  <c r="Y22" i="7"/>
  <c r="Y26" i="7" s="1"/>
  <c r="U22" i="7"/>
  <c r="U26" i="7" s="1"/>
  <c r="O22" i="7"/>
  <c r="O26" i="7" s="1"/>
  <c r="F22" i="7"/>
  <c r="F26" i="7" s="1"/>
  <c r="AC20" i="7" l="1"/>
  <c r="C22" i="7"/>
  <c r="AC22" i="7" l="1"/>
  <c r="AC26" i="7" s="1"/>
  <c r="C26" i="7"/>
</calcChain>
</file>

<file path=xl/sharedStrings.xml><?xml version="1.0" encoding="utf-8"?>
<sst xmlns="http://schemas.openxmlformats.org/spreadsheetml/2006/main" count="146" uniqueCount="142">
  <si>
    <t>H7118</t>
  </si>
  <si>
    <t>H7113</t>
  </si>
  <si>
    <t>H7123</t>
  </si>
  <si>
    <t>H7111</t>
  </si>
  <si>
    <t>H7112</t>
  </si>
  <si>
    <t>H7121</t>
  </si>
  <si>
    <t>H7124</t>
  </si>
  <si>
    <t>H715</t>
  </si>
  <si>
    <t>H7116</t>
  </si>
  <si>
    <t>H7171</t>
  </si>
  <si>
    <t>H7172</t>
  </si>
  <si>
    <t>H7173</t>
  </si>
  <si>
    <t>H7174</t>
  </si>
  <si>
    <t>H7175</t>
  </si>
  <si>
    <t>H7122</t>
  </si>
  <si>
    <t>Eladott áruk beszerzési értéke</t>
  </si>
  <si>
    <t>Rendszeres hull.gyűjtés-Szhely</t>
  </si>
  <si>
    <t>Bejelentéses hull.gyűjtés-Szhely</t>
  </si>
  <si>
    <t>Szelektív szig.gyűjtés-Szhely</t>
  </si>
  <si>
    <t>H7114</t>
  </si>
  <si>
    <t>Szelektív zsákos gyűjtés-Szhely</t>
  </si>
  <si>
    <t>H7115</t>
  </si>
  <si>
    <t>Lomtalanítás-Szhely</t>
  </si>
  <si>
    <t>Karácsonyfa begyűjtés</t>
  </si>
  <si>
    <t>H7117</t>
  </si>
  <si>
    <t>Elektronikai hull.gyűjt.-Szhely</t>
  </si>
  <si>
    <t>Bejelentéses hull.gyűjtés-vidék</t>
  </si>
  <si>
    <t>Szelektív szig.gyűjtés-vidék</t>
  </si>
  <si>
    <t>Szelektív zsákos gyűjtés-vidék</t>
  </si>
  <si>
    <t>H7125</t>
  </si>
  <si>
    <t>Lomtalanítás-vidék</t>
  </si>
  <si>
    <t>H7127</t>
  </si>
  <si>
    <t>Elektronikus hull.gyűjtés-vidék</t>
  </si>
  <si>
    <t>Hulladékudvar,anyagtelep üzemelt</t>
  </si>
  <si>
    <t>Edénybérlet rendsz.gyűjtés-vidék</t>
  </si>
  <si>
    <t>Edénybérlet bejelentéses-Szhely</t>
  </si>
  <si>
    <t>Edénybérlet bejelentéses-vidék</t>
  </si>
  <si>
    <t>Edénybérlet szelektív</t>
  </si>
  <si>
    <t>01.</t>
  </si>
  <si>
    <t>Belföldi értékesítés nettó árbevétele</t>
  </si>
  <si>
    <t>02.</t>
  </si>
  <si>
    <t>I.</t>
  </si>
  <si>
    <t>Értékesítés nettó árbevétele (01+02)</t>
  </si>
  <si>
    <t xml:space="preserve">03. </t>
  </si>
  <si>
    <t>Saját termelésű készletek állományváltozása</t>
  </si>
  <si>
    <t>04.</t>
  </si>
  <si>
    <t>Saját előállítású eszközök aktivált értéke</t>
  </si>
  <si>
    <t>II.</t>
  </si>
  <si>
    <t xml:space="preserve">III. </t>
  </si>
  <si>
    <t>Egyéb bevételek</t>
  </si>
  <si>
    <t>Ebből: visszaírt értékvesztés</t>
  </si>
  <si>
    <t>05.</t>
  </si>
  <si>
    <t>Anyagköltség</t>
  </si>
  <si>
    <t>06.</t>
  </si>
  <si>
    <t>Igénybe vett szolgáltatások értéke</t>
  </si>
  <si>
    <t xml:space="preserve">07. </t>
  </si>
  <si>
    <t>Egyéb szolgáltatások értéke</t>
  </si>
  <si>
    <t xml:space="preserve">08. </t>
  </si>
  <si>
    <t>09.</t>
  </si>
  <si>
    <t>Eladott (közvetített) szolgáltatások értéke</t>
  </si>
  <si>
    <t xml:space="preserve">IV. </t>
  </si>
  <si>
    <t>Anyagjellegű ráfordítások (05+06+07+08+09)</t>
  </si>
  <si>
    <t>10.</t>
  </si>
  <si>
    <t>Bérköltség</t>
  </si>
  <si>
    <t xml:space="preserve">11. </t>
  </si>
  <si>
    <t>Személyi jellegű egyéb kifizetések</t>
  </si>
  <si>
    <t xml:space="preserve">12. </t>
  </si>
  <si>
    <t>Bérjárulékok</t>
  </si>
  <si>
    <t xml:space="preserve">V. </t>
  </si>
  <si>
    <t>Személyi jellegű ráfordítások (10+11+12)</t>
  </si>
  <si>
    <t xml:space="preserve">VI. </t>
  </si>
  <si>
    <t>Értékcsökkenési leírás</t>
  </si>
  <si>
    <t xml:space="preserve">VII. </t>
  </si>
  <si>
    <t>Egyéb ráfordítások</t>
  </si>
  <si>
    <t>Ebből: értékvesztés</t>
  </si>
  <si>
    <t xml:space="preserve">A. </t>
  </si>
  <si>
    <t xml:space="preserve">13. </t>
  </si>
  <si>
    <t>Kapott (járó) osztalék és részesedés</t>
  </si>
  <si>
    <t xml:space="preserve">14. </t>
  </si>
  <si>
    <t>Részesedések értékesítésének árfolyamnyeresége</t>
  </si>
  <si>
    <t xml:space="preserve">15. </t>
  </si>
  <si>
    <t>Befektetett pénzügyi eszközök kamatai, árfolyamnyeresége</t>
  </si>
  <si>
    <t xml:space="preserve">16. </t>
  </si>
  <si>
    <t>Egyéb kapott (járó) kamatok és kamatjellegű bevételek</t>
  </si>
  <si>
    <t xml:space="preserve">17. </t>
  </si>
  <si>
    <t>Pénzügyi műveletek egyéb bevételei</t>
  </si>
  <si>
    <t>VIII.</t>
  </si>
  <si>
    <t>Pénzügyi műveletek bevételei (13+14+15+16+17)</t>
  </si>
  <si>
    <t>18.</t>
  </si>
  <si>
    <t>Befektetett pénzügyi eszközök árfolyamvesztesége</t>
  </si>
  <si>
    <t xml:space="preserve">19. </t>
  </si>
  <si>
    <t>Fizetendő kamatok és kamatjellegű ráfordítások</t>
  </si>
  <si>
    <t>20.</t>
  </si>
  <si>
    <t xml:space="preserve"> Részesedések, értékpapírok, bankbetétek értékvesztése</t>
  </si>
  <si>
    <t xml:space="preserve">21. </t>
  </si>
  <si>
    <t>Pénzügyi műveletek egyéb ráfordításai</t>
  </si>
  <si>
    <t>IX.</t>
  </si>
  <si>
    <t xml:space="preserve">B. </t>
  </si>
  <si>
    <t>Pénzügyi műveletek eredménye (VIII-IX)</t>
  </si>
  <si>
    <t xml:space="preserve">C. </t>
  </si>
  <si>
    <t xml:space="preserve">X. </t>
  </si>
  <si>
    <t>Adófizetési kötelezettség</t>
  </si>
  <si>
    <t xml:space="preserve">F. </t>
  </si>
  <si>
    <t>ezer Ft</t>
  </si>
  <si>
    <t>Megnevezés</t>
  </si>
  <si>
    <t>Export értékesítés nettó árbevétele</t>
  </si>
  <si>
    <t>adatok ezer forintban!</t>
  </si>
  <si>
    <t>tény</t>
  </si>
  <si>
    <t>üzleti terv</t>
  </si>
  <si>
    <t>Eredménykimutatás tevékenységenként</t>
  </si>
  <si>
    <t>Adatok ezer forintban</t>
  </si>
  <si>
    <t>Rendszeres hulladék gyűjtés-vidék</t>
  </si>
  <si>
    <r>
      <t>Aktivált saját teljesítmények értéke (</t>
    </r>
    <r>
      <rPr>
        <b/>
        <u/>
        <sz val="12"/>
        <color rgb="FF474747"/>
        <rFont val="Times New Roman"/>
        <family val="1"/>
        <charset val="238"/>
      </rPr>
      <t>+</t>
    </r>
    <r>
      <rPr>
        <b/>
        <sz val="12"/>
        <color rgb="FF474747"/>
        <rFont val="Times New Roman"/>
        <family val="1"/>
        <charset val="238"/>
      </rPr>
      <t>03+04)</t>
    </r>
  </si>
  <si>
    <r>
      <t xml:space="preserve"> Üzemi (üzleti) tevékenység eredménye (I</t>
    </r>
    <r>
      <rPr>
        <b/>
        <u/>
        <sz val="12"/>
        <color rgb="FF474747"/>
        <rFont val="Times New Roman"/>
        <family val="1"/>
        <charset val="238"/>
      </rPr>
      <t>+</t>
    </r>
    <r>
      <rPr>
        <b/>
        <sz val="12"/>
        <color rgb="FF474747"/>
        <rFont val="Times New Roman"/>
        <family val="1"/>
        <charset val="238"/>
      </rPr>
      <t>II+III-IV-V-VI-VII)</t>
    </r>
  </si>
  <si>
    <r>
      <t>Pénzügyi műveletek ráfordításai (18+19</t>
    </r>
    <r>
      <rPr>
        <b/>
        <u/>
        <sz val="12"/>
        <color rgb="FF474747"/>
        <rFont val="Times New Roman"/>
        <family val="1"/>
        <charset val="238"/>
      </rPr>
      <t>+</t>
    </r>
    <r>
      <rPr>
        <b/>
        <sz val="12"/>
        <color rgb="FF474747"/>
        <rFont val="Times New Roman"/>
        <family val="1"/>
        <charset val="238"/>
      </rPr>
      <t>20+21)</t>
    </r>
  </si>
  <si>
    <r>
      <t>Adózás előtti eredmény (</t>
    </r>
    <r>
      <rPr>
        <u/>
        <sz val="12"/>
        <color rgb="FF474747"/>
        <rFont val="Times New Roman"/>
        <family val="1"/>
        <charset val="238"/>
      </rPr>
      <t>+</t>
    </r>
    <r>
      <rPr>
        <sz val="12"/>
        <color rgb="FF474747"/>
        <rFont val="Times New Roman"/>
        <family val="1"/>
        <charset val="238"/>
      </rPr>
      <t>C</t>
    </r>
    <r>
      <rPr>
        <u/>
        <sz val="12"/>
        <color rgb="FF474747"/>
        <rFont val="Times New Roman"/>
        <family val="1"/>
        <charset val="238"/>
      </rPr>
      <t>+</t>
    </r>
    <r>
      <rPr>
        <sz val="12"/>
        <color rgb="FF474747"/>
        <rFont val="Times New Roman"/>
        <family val="1"/>
        <charset val="238"/>
      </rPr>
      <t>D)</t>
    </r>
  </si>
  <si>
    <r>
      <t>Adózott eredmény (</t>
    </r>
    <r>
      <rPr>
        <u/>
        <sz val="12"/>
        <color rgb="FF474747"/>
        <rFont val="Times New Roman"/>
        <family val="1"/>
        <charset val="238"/>
      </rPr>
      <t>+</t>
    </r>
    <r>
      <rPr>
        <sz val="12"/>
        <color rgb="FF474747"/>
        <rFont val="Times New Roman"/>
        <family val="1"/>
        <charset val="238"/>
      </rPr>
      <t>E-XII)</t>
    </r>
  </si>
  <si>
    <t>2016.  tény az éves terv %-ában</t>
  </si>
  <si>
    <t>H7535</t>
  </si>
  <si>
    <t>Ill.lerakó megszüntetése</t>
  </si>
  <si>
    <t>Bevételek összesen</t>
  </si>
  <si>
    <t>Szűkített önköltség</t>
  </si>
  <si>
    <t>Vállalati általános költségek</t>
  </si>
  <si>
    <t>Egyéb tevékenységek</t>
  </si>
  <si>
    <t>Edénybérlet rendsz.gyűjt.
Szhely</t>
  </si>
  <si>
    <t>Költségek</t>
  </si>
  <si>
    <t>Közvetlen anyagköltség</t>
  </si>
  <si>
    <t>ELÁBÉ</t>
  </si>
  <si>
    <t>Közvetített szolgáltatások</t>
  </si>
  <si>
    <t>Közvetlen bérköltség</t>
  </si>
  <si>
    <t>Közvetlen bérek járuléka</t>
  </si>
  <si>
    <t>Értékcsökkenés</t>
  </si>
  <si>
    <t>Üzemeltetési és fenntartási költségek</t>
  </si>
  <si>
    <t>Egyéb közvetlen költség</t>
  </si>
  <si>
    <t>Üzemi általános költség</t>
  </si>
  <si>
    <t>Ágazati eredmény</t>
  </si>
  <si>
    <t>Üzemi tevékenység eredménye</t>
  </si>
  <si>
    <t>Pénzügyi műveletek bevételei</t>
  </si>
  <si>
    <t>Pénzügyi műveletek ráfordításai</t>
  </si>
  <si>
    <t>Pénzügyi műveletek eredménye</t>
  </si>
  <si>
    <t>Adózás előtti eredmény</t>
  </si>
  <si>
    <t>SZOMHULL Kft.
2016.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</si>
</sst>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b/>
      <i/>
      <sz val="12"/>
      <color rgb="FF474747"/>
      <name val="Times New Roman"/>
      <family val="1"/>
      <charset val="238"/>
    </font>
    <font>
      <b/>
      <sz val="12"/>
      <color rgb="FF474747"/>
      <name val="Times New Roman"/>
      <family val="1"/>
      <charset val="238"/>
    </font>
    <font>
      <sz val="10"/>
      <name val="Arial"/>
      <family val="2"/>
      <charset val="238"/>
    </font>
    <font>
      <sz val="12"/>
      <color rgb="FF474747"/>
      <name val="Times New Roman"/>
      <family val="1"/>
      <charset val="238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rgb="FF474747"/>
      <name val="Times New Roman"/>
      <family val="1"/>
      <charset val="238"/>
    </font>
    <font>
      <u/>
      <sz val="12"/>
      <color rgb="FF474747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9" fontId="0" fillId="0" borderId="0" xfId="1" applyFont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4" fillId="0" borderId="3" xfId="0" applyFont="1" applyBorder="1" applyAlignment="1">
      <alignment horizontal="left" indent="1"/>
    </xf>
    <xf numFmtId="0" fontId="4" fillId="0" borderId="18" xfId="0" applyFont="1" applyBorder="1" applyAlignment="1">
      <alignment horizontal="left" indent="3"/>
    </xf>
    <xf numFmtId="3" fontId="5" fillId="0" borderId="0" xfId="0" applyNumberFormat="1" applyFont="1"/>
    <xf numFmtId="3" fontId="5" fillId="0" borderId="9" xfId="0" applyNumberFormat="1" applyFont="1" applyFill="1" applyBorder="1"/>
    <xf numFmtId="0" fontId="5" fillId="0" borderId="0" xfId="0" applyFont="1"/>
    <xf numFmtId="3" fontId="5" fillId="0" borderId="9" xfId="0" applyNumberFormat="1" applyFont="1" applyBorder="1"/>
    <xf numFmtId="9" fontId="5" fillId="0" borderId="9" xfId="1" applyNumberFormat="1" applyFont="1" applyBorder="1"/>
    <xf numFmtId="0" fontId="4" fillId="0" borderId="5" xfId="0" applyFont="1" applyBorder="1" applyAlignment="1">
      <alignment horizontal="left" indent="1"/>
    </xf>
    <xf numFmtId="0" fontId="4" fillId="0" borderId="19" xfId="0" applyFont="1" applyBorder="1" applyAlignment="1">
      <alignment horizontal="left" indent="3"/>
    </xf>
    <xf numFmtId="3" fontId="5" fillId="0" borderId="10" xfId="0" applyNumberFormat="1" applyFont="1" applyFill="1" applyBorder="1"/>
    <xf numFmtId="3" fontId="5" fillId="0" borderId="10" xfId="0" applyNumberFormat="1" applyFont="1" applyBorder="1"/>
    <xf numFmtId="9" fontId="5" fillId="0" borderId="10" xfId="1" applyFont="1" applyBorder="1"/>
    <xf numFmtId="0" fontId="2" fillId="2" borderId="5" xfId="0" applyFont="1" applyFill="1" applyBorder="1" applyAlignment="1">
      <alignment horizontal="left" indent="1"/>
    </xf>
    <xf numFmtId="0" fontId="2" fillId="2" borderId="19" xfId="0" applyFont="1" applyFill="1" applyBorder="1" applyAlignment="1">
      <alignment horizontal="left" indent="1"/>
    </xf>
    <xf numFmtId="3" fontId="6" fillId="2" borderId="10" xfId="0" applyNumberFormat="1" applyFont="1" applyFill="1" applyBorder="1"/>
    <xf numFmtId="9" fontId="6" fillId="2" borderId="10" xfId="1" applyFont="1" applyFill="1" applyBorder="1"/>
    <xf numFmtId="0" fontId="2" fillId="0" borderId="5" xfId="0" applyFont="1" applyBorder="1" applyAlignment="1">
      <alignment horizontal="left" indent="1"/>
    </xf>
    <xf numFmtId="0" fontId="2" fillId="0" borderId="19" xfId="0" applyFont="1" applyBorder="1" applyAlignment="1">
      <alignment horizontal="left" indent="1"/>
    </xf>
    <xf numFmtId="0" fontId="4" fillId="0" borderId="5" xfId="0" applyFont="1" applyBorder="1" applyAlignment="1">
      <alignment horizontal="left" indent="2"/>
    </xf>
    <xf numFmtId="0" fontId="4" fillId="0" borderId="19" xfId="0" applyFont="1" applyBorder="1" applyAlignment="1">
      <alignment horizontal="left" indent="2"/>
    </xf>
    <xf numFmtId="0" fontId="2" fillId="2" borderId="19" xfId="0" applyFont="1" applyFill="1" applyBorder="1" applyAlignment="1">
      <alignment horizontal="left" indent="3"/>
    </xf>
    <xf numFmtId="0" fontId="4" fillId="0" borderId="19" xfId="0" applyFont="1" applyBorder="1" applyAlignment="1">
      <alignment horizontal="left" indent="5"/>
    </xf>
    <xf numFmtId="0" fontId="2" fillId="2" borderId="6" xfId="0" applyFont="1" applyFill="1" applyBorder="1" applyAlignment="1">
      <alignment horizontal="left" indent="1"/>
    </xf>
    <xf numFmtId="0" fontId="2" fillId="2" borderId="20" xfId="0" applyFont="1" applyFill="1" applyBorder="1" applyAlignment="1">
      <alignment horizontal="left" indent="1"/>
    </xf>
    <xf numFmtId="3" fontId="6" fillId="2" borderId="11" xfId="0" applyNumberFormat="1" applyFont="1" applyFill="1" applyBorder="1"/>
    <xf numFmtId="9" fontId="6" fillId="2" borderId="11" xfId="1" applyFont="1" applyFill="1" applyBorder="1"/>
    <xf numFmtId="0" fontId="5" fillId="2" borderId="7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indent="3"/>
    </xf>
    <xf numFmtId="0" fontId="9" fillId="0" borderId="0" xfId="0" applyFont="1" applyBorder="1"/>
    <xf numFmtId="3" fontId="9" fillId="0" borderId="0" xfId="0" applyNumberFormat="1" applyFont="1" applyBorder="1"/>
    <xf numFmtId="0" fontId="4" fillId="0" borderId="9" xfId="0" applyFont="1" applyBorder="1" applyAlignment="1">
      <alignment horizontal="left" indent="3"/>
    </xf>
    <xf numFmtId="3" fontId="9" fillId="0" borderId="4" xfId="0" applyNumberFormat="1" applyFont="1" applyBorder="1"/>
    <xf numFmtId="3" fontId="9" fillId="0" borderId="22" xfId="0" applyNumberFormat="1" applyFont="1" applyBorder="1"/>
    <xf numFmtId="3" fontId="9" fillId="0" borderId="23" xfId="0" applyNumberFormat="1" applyFont="1" applyBorder="1"/>
    <xf numFmtId="0" fontId="9" fillId="0" borderId="44" xfId="0" applyFont="1" applyBorder="1"/>
    <xf numFmtId="0" fontId="9" fillId="0" borderId="43" xfId="0" applyFont="1" applyBorder="1"/>
    <xf numFmtId="3" fontId="9" fillId="0" borderId="9" xfId="0" applyNumberFormat="1" applyFont="1" applyBorder="1"/>
    <xf numFmtId="0" fontId="4" fillId="0" borderId="26" xfId="0" applyFont="1" applyBorder="1" applyAlignment="1">
      <alignment horizontal="left" indent="3"/>
    </xf>
    <xf numFmtId="3" fontId="9" fillId="0" borderId="5" xfId="0" applyNumberFormat="1" applyFont="1" applyBorder="1"/>
    <xf numFmtId="3" fontId="9" fillId="0" borderId="24" xfId="0" applyNumberFormat="1" applyFont="1" applyBorder="1"/>
    <xf numFmtId="3" fontId="9" fillId="0" borderId="19" xfId="0" applyNumberFormat="1" applyFont="1" applyBorder="1"/>
    <xf numFmtId="3" fontId="9" fillId="0" borderId="10" xfId="0" applyNumberFormat="1" applyFont="1" applyBorder="1"/>
    <xf numFmtId="0" fontId="2" fillId="3" borderId="14" xfId="0" applyFont="1" applyFill="1" applyBorder="1" applyAlignment="1">
      <alignment horizontal="left" indent="1"/>
    </xf>
    <xf numFmtId="3" fontId="10" fillId="3" borderId="25" xfId="0" applyNumberFormat="1" applyFont="1" applyFill="1" applyBorder="1"/>
    <xf numFmtId="3" fontId="10" fillId="3" borderId="30" xfId="0" applyNumberFormat="1" applyFont="1" applyFill="1" applyBorder="1"/>
    <xf numFmtId="3" fontId="10" fillId="3" borderId="31" xfId="0" applyNumberFormat="1" applyFont="1" applyFill="1" applyBorder="1"/>
    <xf numFmtId="3" fontId="10" fillId="3" borderId="14" xfId="0" applyNumberFormat="1" applyFont="1" applyFill="1" applyBorder="1"/>
    <xf numFmtId="3" fontId="9" fillId="3" borderId="9" xfId="0" applyNumberFormat="1" applyFont="1" applyFill="1" applyBorder="1" applyAlignment="1">
      <alignment horizontal="left" vertical="center"/>
    </xf>
    <xf numFmtId="3" fontId="9" fillId="0" borderId="4" xfId="0" applyNumberFormat="1" applyFont="1" applyFill="1" applyBorder="1" applyAlignment="1">
      <alignment vertical="center"/>
    </xf>
    <xf numFmtId="3" fontId="9" fillId="0" borderId="22" xfId="0" applyNumberFormat="1" applyFont="1" applyFill="1" applyBorder="1" applyAlignment="1">
      <alignment vertical="center"/>
    </xf>
    <xf numFmtId="3" fontId="9" fillId="0" borderId="23" xfId="0" applyNumberFormat="1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horizontal="left" vertical="center" indent="2"/>
    </xf>
    <xf numFmtId="3" fontId="9" fillId="0" borderId="5" xfId="0" applyNumberFormat="1" applyFont="1" applyFill="1" applyBorder="1" applyAlignment="1">
      <alignment vertical="center"/>
    </xf>
    <xf numFmtId="3" fontId="9" fillId="0" borderId="24" xfId="0" applyNumberFormat="1" applyFont="1" applyFill="1" applyBorder="1" applyAlignment="1">
      <alignment vertical="center"/>
    </xf>
    <xf numFmtId="3" fontId="9" fillId="0" borderId="19" xfId="0" applyNumberFormat="1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vertical="center"/>
    </xf>
    <xf numFmtId="0" fontId="9" fillId="0" borderId="0" xfId="0" applyFont="1" applyFill="1"/>
    <xf numFmtId="3" fontId="11" fillId="3" borderId="36" xfId="0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3" fontId="11" fillId="0" borderId="32" xfId="0" applyNumberFormat="1" applyFont="1" applyFill="1" applyBorder="1" applyAlignment="1">
      <alignment vertical="center"/>
    </xf>
    <xf numFmtId="3" fontId="11" fillId="0" borderId="36" xfId="0" applyNumberFormat="1" applyFont="1" applyFill="1" applyBorder="1" applyAlignment="1">
      <alignment vertical="center"/>
    </xf>
    <xf numFmtId="3" fontId="11" fillId="3" borderId="37" xfId="0" applyNumberFormat="1" applyFont="1" applyFill="1" applyBorder="1" applyAlignment="1">
      <alignment vertical="center"/>
    </xf>
    <xf numFmtId="3" fontId="11" fillId="0" borderId="35" xfId="0" applyNumberFormat="1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vertical="center"/>
    </xf>
    <xf numFmtId="3" fontId="11" fillId="0" borderId="33" xfId="0" applyNumberFormat="1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horizontal="left" vertical="center"/>
    </xf>
    <xf numFmtId="3" fontId="9" fillId="3" borderId="26" xfId="0" applyNumberFormat="1" applyFont="1" applyFill="1" applyBorder="1" applyAlignment="1">
      <alignment horizontal="left" vertical="center"/>
    </xf>
    <xf numFmtId="3" fontId="9" fillId="0" borderId="27" xfId="0" applyNumberFormat="1" applyFont="1" applyFill="1" applyBorder="1" applyAlignment="1">
      <alignment vertical="center"/>
    </xf>
    <xf numFmtId="3" fontId="9" fillId="0" borderId="28" xfId="0" applyNumberFormat="1" applyFont="1" applyFill="1" applyBorder="1" applyAlignment="1">
      <alignment vertical="center"/>
    </xf>
    <xf numFmtId="3" fontId="9" fillId="0" borderId="29" xfId="0" applyNumberFormat="1" applyFont="1" applyFill="1" applyBorder="1" applyAlignment="1">
      <alignment vertical="center"/>
    </xf>
    <xf numFmtId="3" fontId="9" fillId="0" borderId="26" xfId="0" applyNumberFormat="1" applyFont="1" applyFill="1" applyBorder="1" applyAlignment="1">
      <alignment vertical="center"/>
    </xf>
    <xf numFmtId="3" fontId="11" fillId="3" borderId="14" xfId="0" applyNumberFormat="1" applyFont="1" applyFill="1" applyBorder="1" applyAlignment="1">
      <alignment vertical="center"/>
    </xf>
    <xf numFmtId="3" fontId="11" fillId="0" borderId="25" xfId="0" applyNumberFormat="1" applyFont="1" applyFill="1" applyBorder="1" applyAlignment="1">
      <alignment vertical="center"/>
    </xf>
    <xf numFmtId="3" fontId="11" fillId="0" borderId="30" xfId="0" applyNumberFormat="1" applyFont="1" applyFill="1" applyBorder="1" applyAlignment="1">
      <alignment vertical="center"/>
    </xf>
    <xf numFmtId="3" fontId="11" fillId="0" borderId="31" xfId="0" applyNumberFormat="1" applyFont="1" applyFill="1" applyBorder="1" applyAlignment="1">
      <alignment vertical="center"/>
    </xf>
    <xf numFmtId="3" fontId="11" fillId="0" borderId="14" xfId="0" applyNumberFormat="1" applyFont="1" applyFill="1" applyBorder="1" applyAlignment="1">
      <alignment vertical="center"/>
    </xf>
    <xf numFmtId="3" fontId="9" fillId="3" borderId="21" xfId="0" applyNumberFormat="1" applyFont="1" applyFill="1" applyBorder="1" applyAlignment="1">
      <alignment horizontal="left"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40" xfId="0" applyNumberFormat="1" applyFont="1" applyFill="1" applyBorder="1" applyAlignment="1">
      <alignment vertical="center"/>
    </xf>
    <xf numFmtId="3" fontId="9" fillId="0" borderId="18" xfId="0" applyNumberFormat="1" applyFont="1" applyFill="1" applyBorder="1" applyAlignment="1">
      <alignment vertical="center"/>
    </xf>
    <xf numFmtId="3" fontId="9" fillId="0" borderId="21" xfId="0" applyNumberFormat="1" applyFont="1" applyFill="1" applyBorder="1" applyAlignment="1">
      <alignment vertical="center"/>
    </xf>
    <xf numFmtId="3" fontId="11" fillId="3" borderId="11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41" xfId="0" applyNumberFormat="1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vertical="center"/>
    </xf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activeCell="F12" sqref="F12"/>
    </sheetView>
  </sheetViews>
  <sheetFormatPr defaultRowHeight="12.75" x14ac:dyDescent="0.2"/>
  <cols>
    <col min="2" max="2" width="63.28515625" bestFit="1" customWidth="1"/>
    <col min="3" max="3" width="3.28515625" customWidth="1"/>
    <col min="4" max="4" width="16.42578125" customWidth="1"/>
    <col min="5" max="5" width="3.42578125" customWidth="1"/>
    <col min="6" max="6" width="15.42578125" bestFit="1" customWidth="1"/>
    <col min="7" max="7" width="3" customWidth="1"/>
    <col min="8" max="8" width="21.7109375" style="4" bestFit="1" customWidth="1"/>
  </cols>
  <sheetData>
    <row r="1" spans="1:13" s="12" customFormat="1" ht="16.5" customHeight="1" thickTop="1" x14ac:dyDescent="0.2">
      <c r="A1" s="1"/>
      <c r="B1" s="5"/>
      <c r="C1" s="10"/>
      <c r="D1" s="34">
        <v>2016</v>
      </c>
      <c r="F1" s="34">
        <v>2016</v>
      </c>
      <c r="H1" s="38" t="s">
        <v>117</v>
      </c>
    </row>
    <row r="2" spans="1:13" s="12" customFormat="1" ht="16.5" thickBot="1" x14ac:dyDescent="0.25">
      <c r="A2" s="3"/>
      <c r="B2" s="6" t="s">
        <v>104</v>
      </c>
      <c r="C2" s="10"/>
      <c r="D2" s="35" t="s">
        <v>107</v>
      </c>
      <c r="F2" s="36" t="s">
        <v>108</v>
      </c>
      <c r="H2" s="39"/>
    </row>
    <row r="3" spans="1:13" s="12" customFormat="1" ht="17.25" thickTop="1" thickBot="1" x14ac:dyDescent="0.3">
      <c r="A3" s="2"/>
      <c r="B3" s="7" t="s">
        <v>106</v>
      </c>
      <c r="C3" s="10"/>
      <c r="D3" s="35" t="s">
        <v>103</v>
      </c>
      <c r="F3" s="37" t="s">
        <v>103</v>
      </c>
      <c r="H3" s="40"/>
    </row>
    <row r="4" spans="1:13" s="12" customFormat="1" ht="18" customHeight="1" thickTop="1" x14ac:dyDescent="0.25">
      <c r="A4" s="8" t="s">
        <v>38</v>
      </c>
      <c r="B4" s="9" t="s">
        <v>39</v>
      </c>
      <c r="C4" s="10"/>
      <c r="D4" s="11">
        <v>895378</v>
      </c>
      <c r="F4" s="13">
        <v>936477</v>
      </c>
      <c r="H4" s="14">
        <f>D4/F4</f>
        <v>0.95611317736580825</v>
      </c>
    </row>
    <row r="5" spans="1:13" s="12" customFormat="1" ht="18" customHeight="1" x14ac:dyDescent="0.25">
      <c r="A5" s="15" t="s">
        <v>40</v>
      </c>
      <c r="B5" s="16" t="s">
        <v>105</v>
      </c>
      <c r="C5" s="10"/>
      <c r="D5" s="17"/>
      <c r="F5" s="18"/>
      <c r="H5" s="19"/>
    </row>
    <row r="6" spans="1:13" s="12" customFormat="1" ht="18" customHeight="1" x14ac:dyDescent="0.25">
      <c r="A6" s="20" t="s">
        <v>41</v>
      </c>
      <c r="B6" s="21" t="s">
        <v>42</v>
      </c>
      <c r="C6" s="10"/>
      <c r="D6" s="22">
        <f>SUM(D4:D5)</f>
        <v>895378</v>
      </c>
      <c r="F6" s="22">
        <f t="shared" ref="F6" si="0">SUM(F4:F5)</f>
        <v>936477</v>
      </c>
      <c r="H6" s="23">
        <f t="shared" ref="H6:H40" si="1">D6/F6</f>
        <v>0.95611317736580825</v>
      </c>
      <c r="J6" s="10"/>
    </row>
    <row r="7" spans="1:13" s="12" customFormat="1" ht="18" customHeight="1" x14ac:dyDescent="0.25">
      <c r="A7" s="15" t="s">
        <v>43</v>
      </c>
      <c r="B7" s="16" t="s">
        <v>44</v>
      </c>
      <c r="C7" s="10"/>
      <c r="D7" s="18">
        <v>0</v>
      </c>
      <c r="F7" s="18"/>
      <c r="H7" s="19"/>
    </row>
    <row r="8" spans="1:13" s="12" customFormat="1" ht="18" customHeight="1" x14ac:dyDescent="0.25">
      <c r="A8" s="15" t="s">
        <v>45</v>
      </c>
      <c r="B8" s="16" t="s">
        <v>46</v>
      </c>
      <c r="C8" s="10"/>
      <c r="D8" s="18">
        <v>0</v>
      </c>
      <c r="F8" s="18"/>
      <c r="H8" s="19"/>
    </row>
    <row r="9" spans="1:13" s="12" customFormat="1" ht="18" customHeight="1" x14ac:dyDescent="0.25">
      <c r="A9" s="20" t="s">
        <v>47</v>
      </c>
      <c r="B9" s="21" t="s">
        <v>112</v>
      </c>
      <c r="C9" s="10"/>
      <c r="D9" s="22">
        <f>SUM(D7:D8)</f>
        <v>0</v>
      </c>
      <c r="F9" s="22">
        <f t="shared" ref="F9" si="2">SUM(F7:F8)</f>
        <v>0</v>
      </c>
      <c r="H9" s="23"/>
    </row>
    <row r="10" spans="1:13" s="12" customFormat="1" ht="18" customHeight="1" x14ac:dyDescent="0.25">
      <c r="A10" s="24" t="s">
        <v>48</v>
      </c>
      <c r="B10" s="25" t="s">
        <v>49</v>
      </c>
      <c r="C10" s="10"/>
      <c r="D10" s="17">
        <v>1609</v>
      </c>
      <c r="F10" s="18">
        <v>1500</v>
      </c>
      <c r="H10" s="19">
        <f t="shared" si="1"/>
        <v>1.0726666666666667</v>
      </c>
      <c r="J10" s="10"/>
    </row>
    <row r="11" spans="1:13" s="12" customFormat="1" ht="18" customHeight="1" x14ac:dyDescent="0.25">
      <c r="A11" s="26"/>
      <c r="B11" s="27" t="s">
        <v>50</v>
      </c>
      <c r="C11" s="10"/>
      <c r="D11" s="18">
        <v>0</v>
      </c>
      <c r="F11" s="18"/>
      <c r="H11" s="19"/>
      <c r="J11" s="10"/>
    </row>
    <row r="12" spans="1:13" s="12" customFormat="1" ht="18" customHeight="1" x14ac:dyDescent="0.25">
      <c r="A12" s="15" t="s">
        <v>51</v>
      </c>
      <c r="B12" s="16" t="s">
        <v>52</v>
      </c>
      <c r="C12" s="10"/>
      <c r="D12" s="17">
        <v>4306.7830000000004</v>
      </c>
      <c r="F12" s="18">
        <v>5381</v>
      </c>
      <c r="H12" s="19">
        <f t="shared" si="1"/>
        <v>0.80036851886266502</v>
      </c>
      <c r="J12" s="10"/>
    </row>
    <row r="13" spans="1:13" s="12" customFormat="1" ht="18" customHeight="1" x14ac:dyDescent="0.25">
      <c r="A13" s="15" t="s">
        <v>53</v>
      </c>
      <c r="B13" s="16" t="s">
        <v>54</v>
      </c>
      <c r="C13" s="10"/>
      <c r="D13" s="17">
        <v>40500.367000000006</v>
      </c>
      <c r="F13" s="18">
        <v>45220</v>
      </c>
      <c r="H13" s="19">
        <f t="shared" si="1"/>
        <v>0.89562952233525006</v>
      </c>
      <c r="J13" s="10"/>
    </row>
    <row r="14" spans="1:13" s="12" customFormat="1" ht="18" customHeight="1" x14ac:dyDescent="0.25">
      <c r="A14" s="15" t="s">
        <v>55</v>
      </c>
      <c r="B14" s="16" t="s">
        <v>56</v>
      </c>
      <c r="C14" s="10"/>
      <c r="D14" s="17">
        <v>11209.361000000001</v>
      </c>
      <c r="F14" s="18">
        <v>27515</v>
      </c>
      <c r="H14" s="19">
        <f t="shared" si="1"/>
        <v>0.40739091404688355</v>
      </c>
      <c r="J14" s="10"/>
    </row>
    <row r="15" spans="1:13" s="12" customFormat="1" ht="18" customHeight="1" x14ac:dyDescent="0.25">
      <c r="A15" s="15" t="s">
        <v>57</v>
      </c>
      <c r="B15" s="16" t="s">
        <v>15</v>
      </c>
      <c r="C15" s="10"/>
      <c r="D15" s="18">
        <v>0</v>
      </c>
      <c r="F15" s="18">
        <v>0</v>
      </c>
      <c r="H15" s="19"/>
      <c r="J15" s="10"/>
    </row>
    <row r="16" spans="1:13" s="12" customFormat="1" ht="18" customHeight="1" x14ac:dyDescent="0.25">
      <c r="A16" s="15" t="s">
        <v>58</v>
      </c>
      <c r="B16" s="16" t="s">
        <v>59</v>
      </c>
      <c r="C16" s="10"/>
      <c r="D16" s="18">
        <v>984386.12700000009</v>
      </c>
      <c r="F16" s="18">
        <v>941327</v>
      </c>
      <c r="H16" s="19">
        <f t="shared" si="1"/>
        <v>1.0457430064154116</v>
      </c>
      <c r="J16" s="10"/>
      <c r="K16" s="10"/>
      <c r="M16" s="10"/>
    </row>
    <row r="17" spans="1:14" s="12" customFormat="1" ht="18" customHeight="1" x14ac:dyDescent="0.25">
      <c r="A17" s="20" t="s">
        <v>60</v>
      </c>
      <c r="B17" s="21" t="s">
        <v>61</v>
      </c>
      <c r="C17" s="10"/>
      <c r="D17" s="22">
        <f t="shared" ref="D17:F17" si="3">SUM(D12:D16)</f>
        <v>1040402.6380000002</v>
      </c>
      <c r="F17" s="22">
        <f t="shared" si="3"/>
        <v>1019443</v>
      </c>
      <c r="H17" s="23">
        <f t="shared" si="1"/>
        <v>1.0205598920194656</v>
      </c>
      <c r="J17" s="10"/>
    </row>
    <row r="18" spans="1:14" s="12" customFormat="1" ht="18" customHeight="1" x14ac:dyDescent="0.25">
      <c r="A18" s="15" t="s">
        <v>62</v>
      </c>
      <c r="B18" s="16" t="s">
        <v>63</v>
      </c>
      <c r="C18" s="10"/>
      <c r="D18" s="18">
        <v>14999.545000000002</v>
      </c>
      <c r="F18" s="18">
        <v>15832</v>
      </c>
      <c r="H18" s="19">
        <f t="shared" si="1"/>
        <v>0.94741946690247614</v>
      </c>
      <c r="J18" s="10"/>
    </row>
    <row r="19" spans="1:14" s="12" customFormat="1" ht="18" customHeight="1" x14ac:dyDescent="0.25">
      <c r="A19" s="15" t="s">
        <v>64</v>
      </c>
      <c r="B19" s="16" t="s">
        <v>65</v>
      </c>
      <c r="C19" s="10"/>
      <c r="D19" s="18">
        <v>2052.8850000000002</v>
      </c>
      <c r="F19" s="18">
        <v>1921</v>
      </c>
      <c r="H19" s="19">
        <f t="shared" si="1"/>
        <v>1.06865434669443</v>
      </c>
      <c r="J19" s="10"/>
    </row>
    <row r="20" spans="1:14" s="12" customFormat="1" ht="18" customHeight="1" x14ac:dyDescent="0.25">
      <c r="A20" s="15" t="s">
        <v>66</v>
      </c>
      <c r="B20" s="16" t="s">
        <v>67</v>
      </c>
      <c r="C20" s="10"/>
      <c r="D20" s="18">
        <v>3821.57</v>
      </c>
      <c r="F20" s="18">
        <v>4325</v>
      </c>
      <c r="H20" s="19">
        <f t="shared" si="1"/>
        <v>0.88360000000000005</v>
      </c>
      <c r="J20" s="10"/>
      <c r="L20" s="10"/>
      <c r="M20" s="10"/>
      <c r="N20" s="10"/>
    </row>
    <row r="21" spans="1:14" s="12" customFormat="1" ht="18" customHeight="1" x14ac:dyDescent="0.25">
      <c r="A21" s="20" t="s">
        <v>68</v>
      </c>
      <c r="B21" s="21" t="s">
        <v>69</v>
      </c>
      <c r="C21" s="10"/>
      <c r="D21" s="22">
        <f>SUM(D18:D20)</f>
        <v>20874</v>
      </c>
      <c r="F21" s="22">
        <f t="shared" ref="F21" si="4">SUM(F18:F20)</f>
        <v>22078</v>
      </c>
      <c r="H21" s="23">
        <f t="shared" si="1"/>
        <v>0.94546607482561829</v>
      </c>
      <c r="J21" s="10"/>
      <c r="K21" s="10"/>
    </row>
    <row r="22" spans="1:14" s="12" customFormat="1" ht="18" customHeight="1" x14ac:dyDescent="0.25">
      <c r="A22" s="24" t="s">
        <v>70</v>
      </c>
      <c r="B22" s="25" t="s">
        <v>71</v>
      </c>
      <c r="C22" s="10"/>
      <c r="D22" s="18">
        <v>281</v>
      </c>
      <c r="F22" s="18">
        <v>250</v>
      </c>
      <c r="H22" s="19">
        <f t="shared" si="1"/>
        <v>1.1240000000000001</v>
      </c>
      <c r="J22" s="10"/>
    </row>
    <row r="23" spans="1:14" s="12" customFormat="1" ht="18" customHeight="1" x14ac:dyDescent="0.25">
      <c r="A23" s="24" t="s">
        <v>72</v>
      </c>
      <c r="B23" s="25" t="s">
        <v>73</v>
      </c>
      <c r="C23" s="10"/>
      <c r="D23" s="18">
        <v>500</v>
      </c>
      <c r="F23" s="18">
        <v>50</v>
      </c>
      <c r="H23" s="19">
        <f t="shared" si="1"/>
        <v>10</v>
      </c>
      <c r="J23" s="10"/>
    </row>
    <row r="24" spans="1:14" s="12" customFormat="1" ht="18" customHeight="1" x14ac:dyDescent="0.25">
      <c r="A24" s="26"/>
      <c r="B24" s="27" t="s">
        <v>74</v>
      </c>
      <c r="C24" s="10"/>
      <c r="D24" s="18">
        <v>0</v>
      </c>
      <c r="F24" s="18">
        <v>0</v>
      </c>
      <c r="H24" s="19"/>
      <c r="J24" s="10"/>
    </row>
    <row r="25" spans="1:14" s="12" customFormat="1" ht="18" customHeight="1" x14ac:dyDescent="0.25">
      <c r="A25" s="20" t="s">
        <v>75</v>
      </c>
      <c r="B25" s="21" t="s">
        <v>113</v>
      </c>
      <c r="C25" s="10"/>
      <c r="D25" s="22">
        <f>D6+D9+D10-D17-D21-D22-D23</f>
        <v>-165070.63800000015</v>
      </c>
      <c r="F25" s="22">
        <f t="shared" ref="F25" si="5">F6+F9+F10-F17-F21-F22-F23</f>
        <v>-103844</v>
      </c>
      <c r="H25" s="23">
        <f t="shared" si="1"/>
        <v>1.5896020761912113</v>
      </c>
      <c r="J25" s="10"/>
      <c r="L25" s="10"/>
    </row>
    <row r="26" spans="1:14" s="12" customFormat="1" ht="18" customHeight="1" x14ac:dyDescent="0.25">
      <c r="A26" s="15" t="s">
        <v>76</v>
      </c>
      <c r="B26" s="16" t="s">
        <v>77</v>
      </c>
      <c r="C26" s="10"/>
      <c r="D26" s="18">
        <v>0</v>
      </c>
      <c r="F26" s="18">
        <v>0</v>
      </c>
      <c r="H26" s="19"/>
    </row>
    <row r="27" spans="1:14" s="12" customFormat="1" ht="18" customHeight="1" x14ac:dyDescent="0.25">
      <c r="A27" s="15" t="s">
        <v>78</v>
      </c>
      <c r="B27" s="16" t="s">
        <v>79</v>
      </c>
      <c r="C27" s="10"/>
      <c r="D27" s="18">
        <v>0</v>
      </c>
      <c r="F27" s="18">
        <v>0</v>
      </c>
      <c r="H27" s="19"/>
    </row>
    <row r="28" spans="1:14" s="12" customFormat="1" ht="18" customHeight="1" x14ac:dyDescent="0.25">
      <c r="A28" s="15" t="s">
        <v>80</v>
      </c>
      <c r="B28" s="16" t="s">
        <v>81</v>
      </c>
      <c r="C28" s="10"/>
      <c r="D28" s="18">
        <v>0</v>
      </c>
      <c r="F28" s="18">
        <v>0</v>
      </c>
      <c r="H28" s="19"/>
    </row>
    <row r="29" spans="1:14" s="12" customFormat="1" ht="18" customHeight="1" x14ac:dyDescent="0.25">
      <c r="A29" s="15" t="s">
        <v>82</v>
      </c>
      <c r="B29" s="16" t="s">
        <v>83</v>
      </c>
      <c r="C29" s="10"/>
      <c r="D29" s="18">
        <v>8</v>
      </c>
      <c r="F29" s="18">
        <v>150</v>
      </c>
      <c r="H29" s="19">
        <f t="shared" si="1"/>
        <v>5.3333333333333337E-2</v>
      </c>
    </row>
    <row r="30" spans="1:14" s="12" customFormat="1" ht="18" customHeight="1" x14ac:dyDescent="0.25">
      <c r="A30" s="15" t="s">
        <v>84</v>
      </c>
      <c r="B30" s="16" t="s">
        <v>85</v>
      </c>
      <c r="C30" s="10"/>
      <c r="D30" s="18">
        <v>0</v>
      </c>
      <c r="F30" s="18">
        <v>0</v>
      </c>
      <c r="H30" s="19"/>
    </row>
    <row r="31" spans="1:14" s="12" customFormat="1" ht="18" customHeight="1" x14ac:dyDescent="0.25">
      <c r="A31" s="20" t="s">
        <v>86</v>
      </c>
      <c r="B31" s="28" t="s">
        <v>87</v>
      </c>
      <c r="C31" s="10"/>
      <c r="D31" s="22">
        <f>SUM(D26:D30)</f>
        <v>8</v>
      </c>
      <c r="F31" s="22">
        <f>F26+F27+F28+F29+F30</f>
        <v>150</v>
      </c>
      <c r="H31" s="23">
        <f t="shared" si="1"/>
        <v>5.3333333333333337E-2</v>
      </c>
    </row>
    <row r="32" spans="1:14" s="12" customFormat="1" ht="18" customHeight="1" x14ac:dyDescent="0.25">
      <c r="A32" s="15" t="s">
        <v>88</v>
      </c>
      <c r="B32" s="29" t="s">
        <v>89</v>
      </c>
      <c r="C32" s="10"/>
      <c r="D32" s="18">
        <v>0</v>
      </c>
      <c r="F32" s="18">
        <v>0</v>
      </c>
      <c r="H32" s="19"/>
    </row>
    <row r="33" spans="1:8" s="12" customFormat="1" ht="18" customHeight="1" x14ac:dyDescent="0.25">
      <c r="A33" s="15" t="s">
        <v>90</v>
      </c>
      <c r="B33" s="29" t="s">
        <v>91</v>
      </c>
      <c r="C33" s="10"/>
      <c r="D33" s="18">
        <v>804</v>
      </c>
      <c r="F33" s="18">
        <v>0</v>
      </c>
      <c r="H33" s="19"/>
    </row>
    <row r="34" spans="1:8" s="12" customFormat="1" ht="18" customHeight="1" x14ac:dyDescent="0.25">
      <c r="A34" s="15" t="s">
        <v>92</v>
      </c>
      <c r="B34" s="29" t="s">
        <v>93</v>
      </c>
      <c r="C34" s="10"/>
      <c r="D34" s="18">
        <v>0</v>
      </c>
      <c r="F34" s="18">
        <v>0</v>
      </c>
      <c r="H34" s="19"/>
    </row>
    <row r="35" spans="1:8" s="12" customFormat="1" ht="18" customHeight="1" x14ac:dyDescent="0.25">
      <c r="A35" s="15" t="s">
        <v>94</v>
      </c>
      <c r="B35" s="29" t="s">
        <v>95</v>
      </c>
      <c r="C35" s="10"/>
      <c r="D35" s="18">
        <v>0</v>
      </c>
      <c r="F35" s="18">
        <v>0</v>
      </c>
      <c r="H35" s="19"/>
    </row>
    <row r="36" spans="1:8" s="12" customFormat="1" ht="18" customHeight="1" x14ac:dyDescent="0.25">
      <c r="A36" s="20" t="s">
        <v>96</v>
      </c>
      <c r="B36" s="28" t="s">
        <v>114</v>
      </c>
      <c r="C36" s="10"/>
      <c r="D36" s="22">
        <f>SUM(D32:D35)</f>
        <v>804</v>
      </c>
      <c r="F36" s="22">
        <f>F32+F33+F34+F35</f>
        <v>0</v>
      </c>
      <c r="H36" s="23"/>
    </row>
    <row r="37" spans="1:8" s="12" customFormat="1" ht="18" customHeight="1" x14ac:dyDescent="0.25">
      <c r="A37" s="20" t="s">
        <v>97</v>
      </c>
      <c r="B37" s="21" t="s">
        <v>98</v>
      </c>
      <c r="C37" s="10"/>
      <c r="D37" s="22">
        <f>D31-D36</f>
        <v>-796</v>
      </c>
      <c r="F37" s="22">
        <f>F31-F36</f>
        <v>150</v>
      </c>
      <c r="H37" s="23">
        <f t="shared" si="1"/>
        <v>-5.3066666666666666</v>
      </c>
    </row>
    <row r="38" spans="1:8" s="12" customFormat="1" ht="18" customHeight="1" x14ac:dyDescent="0.25">
      <c r="A38" s="20" t="s">
        <v>99</v>
      </c>
      <c r="B38" s="21" t="s">
        <v>115</v>
      </c>
      <c r="C38" s="10"/>
      <c r="D38" s="22">
        <f>D25+D37</f>
        <v>-165866.63800000015</v>
      </c>
      <c r="F38" s="22">
        <f>F25+F37</f>
        <v>-103694</v>
      </c>
      <c r="H38" s="23">
        <f t="shared" si="1"/>
        <v>1.5995779697957466</v>
      </c>
    </row>
    <row r="39" spans="1:8" s="12" customFormat="1" ht="18" customHeight="1" x14ac:dyDescent="0.25">
      <c r="A39" s="24" t="s">
        <v>100</v>
      </c>
      <c r="B39" s="25" t="s">
        <v>101</v>
      </c>
      <c r="C39" s="10"/>
      <c r="D39" s="18">
        <v>0</v>
      </c>
      <c r="F39" s="18">
        <v>0</v>
      </c>
      <c r="H39" s="19"/>
    </row>
    <row r="40" spans="1:8" s="12" customFormat="1" ht="18" customHeight="1" thickBot="1" x14ac:dyDescent="0.3">
      <c r="A40" s="30" t="s">
        <v>102</v>
      </c>
      <c r="B40" s="31" t="s">
        <v>116</v>
      </c>
      <c r="C40" s="10"/>
      <c r="D40" s="32">
        <f>D38-D39</f>
        <v>-165866.63800000015</v>
      </c>
      <c r="F40" s="32">
        <f>F38-F39</f>
        <v>-103694</v>
      </c>
      <c r="H40" s="33">
        <f t="shared" si="1"/>
        <v>1.5995779697957466</v>
      </c>
    </row>
    <row r="41" spans="1:8" ht="13.5" thickTop="1" x14ac:dyDescent="0.2"/>
  </sheetData>
  <mergeCells count="1">
    <mergeCell ref="H1:H3"/>
  </mergeCells>
  <printOptions horizontalCentered="1"/>
  <pageMargins left="0.31496062992125984" right="0.39370078740157483" top="1.4173228346456694" bottom="0.74803149606299213" header="0.47244094488188981" footer="0.31496062992125984"/>
  <pageSetup paperSize="9" scale="72" orientation="portrait" verticalDpi="0" r:id="rId1"/>
  <headerFooter>
    <oddHeader>&amp;C&amp;"Arial,Félkövér"&amp;12SZOMHULL Nonprofit Kft.
2016. éves beszámoló
EREDMÉNYKIMUTATÁS
TERV-TÉNY adatok összehasonlítása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tabSelected="1" workbookViewId="0">
      <selection activeCell="D28" sqref="D28"/>
    </sheetView>
  </sheetViews>
  <sheetFormatPr defaultRowHeight="15.75" x14ac:dyDescent="0.25"/>
  <cols>
    <col min="1" max="1" width="63.28515625" style="43" customWidth="1"/>
    <col min="2" max="2" width="3.140625" style="43" customWidth="1"/>
    <col min="3" max="3" width="14.5703125" style="43" customWidth="1"/>
    <col min="4" max="4" width="14.7109375" style="43" customWidth="1"/>
    <col min="5" max="5" width="12.28515625" style="43" customWidth="1"/>
    <col min="6" max="6" width="11.5703125" style="43" customWidth="1"/>
    <col min="7" max="7" width="13.7109375" style="43" bestFit="1" customWidth="1"/>
    <col min="8" max="8" width="15.42578125" style="43" customWidth="1"/>
    <col min="9" max="9" width="13" style="43" customWidth="1"/>
    <col min="10" max="10" width="17" style="43" customWidth="1"/>
    <col min="11" max="11" width="3.140625" style="43" customWidth="1"/>
    <col min="12" max="12" width="15.28515625" style="43" customWidth="1"/>
    <col min="13" max="13" width="14.140625" style="43" customWidth="1"/>
    <col min="14" max="14" width="15.28515625" style="43" customWidth="1"/>
    <col min="15" max="15" width="14.140625" style="43" customWidth="1"/>
    <col min="16" max="16" width="14.5703125" style="43" customWidth="1"/>
    <col min="17" max="17" width="14.140625" style="43" customWidth="1"/>
    <col min="18" max="18" width="3.140625" style="43" customWidth="1"/>
    <col min="19" max="19" width="15.28515625" style="43" customWidth="1"/>
    <col min="20" max="20" width="3.140625" style="43" customWidth="1"/>
    <col min="21" max="25" width="14.85546875" style="43" customWidth="1"/>
    <col min="26" max="26" width="3.140625" style="43" customWidth="1"/>
    <col min="27" max="27" width="15.42578125" style="43" customWidth="1"/>
    <col min="28" max="28" width="3.140625" style="43" customWidth="1"/>
    <col min="29" max="29" width="16" style="43" customWidth="1"/>
    <col min="30" max="30" width="11.28515625" style="43" customWidth="1"/>
    <col min="31" max="16384" width="9.140625" style="43"/>
  </cols>
  <sheetData>
    <row r="1" spans="1:29" ht="17.25" thickTop="1" thickBot="1" x14ac:dyDescent="0.3">
      <c r="A1" s="41" t="s">
        <v>109</v>
      </c>
      <c r="C1" s="44" t="s">
        <v>3</v>
      </c>
      <c r="D1" s="45" t="s">
        <v>4</v>
      </c>
      <c r="E1" s="45" t="s">
        <v>1</v>
      </c>
      <c r="F1" s="45" t="s">
        <v>19</v>
      </c>
      <c r="G1" s="45" t="s">
        <v>21</v>
      </c>
      <c r="H1" s="45" t="s">
        <v>8</v>
      </c>
      <c r="I1" s="45" t="s">
        <v>24</v>
      </c>
      <c r="J1" s="46" t="s">
        <v>0</v>
      </c>
      <c r="L1" s="44" t="s">
        <v>5</v>
      </c>
      <c r="M1" s="45" t="s">
        <v>14</v>
      </c>
      <c r="N1" s="45" t="s">
        <v>2</v>
      </c>
      <c r="O1" s="45" t="s">
        <v>6</v>
      </c>
      <c r="P1" s="45" t="s">
        <v>29</v>
      </c>
      <c r="Q1" s="46" t="s">
        <v>31</v>
      </c>
      <c r="S1" s="47" t="s">
        <v>7</v>
      </c>
      <c r="U1" s="44" t="s">
        <v>9</v>
      </c>
      <c r="V1" s="45" t="s">
        <v>10</v>
      </c>
      <c r="W1" s="45" t="s">
        <v>11</v>
      </c>
      <c r="X1" s="45" t="s">
        <v>12</v>
      </c>
      <c r="Y1" s="46" t="s">
        <v>13</v>
      </c>
      <c r="AA1" s="47" t="s">
        <v>118</v>
      </c>
      <c r="AC1" s="47"/>
    </row>
    <row r="2" spans="1:29" ht="64.5" thickTop="1" thickBot="1" x14ac:dyDescent="0.3">
      <c r="A2" s="42" t="s">
        <v>110</v>
      </c>
      <c r="C2" s="48" t="s">
        <v>16</v>
      </c>
      <c r="D2" s="49" t="s">
        <v>17</v>
      </c>
      <c r="E2" s="49" t="s">
        <v>18</v>
      </c>
      <c r="F2" s="49" t="s">
        <v>20</v>
      </c>
      <c r="G2" s="49" t="s">
        <v>22</v>
      </c>
      <c r="H2" s="49" t="s">
        <v>23</v>
      </c>
      <c r="I2" s="49" t="s">
        <v>25</v>
      </c>
      <c r="J2" s="50" t="s">
        <v>119</v>
      </c>
      <c r="L2" s="48" t="s">
        <v>111</v>
      </c>
      <c r="M2" s="49" t="s">
        <v>26</v>
      </c>
      <c r="N2" s="49" t="s">
        <v>27</v>
      </c>
      <c r="O2" s="49" t="s">
        <v>28</v>
      </c>
      <c r="P2" s="49" t="s">
        <v>30</v>
      </c>
      <c r="Q2" s="50" t="s">
        <v>32</v>
      </c>
      <c r="S2" s="51" t="s">
        <v>33</v>
      </c>
      <c r="U2" s="48" t="s">
        <v>124</v>
      </c>
      <c r="V2" s="49" t="s">
        <v>34</v>
      </c>
      <c r="W2" s="49" t="s">
        <v>35</v>
      </c>
      <c r="X2" s="49" t="s">
        <v>36</v>
      </c>
      <c r="Y2" s="50" t="s">
        <v>37</v>
      </c>
      <c r="AA2" s="51" t="s">
        <v>123</v>
      </c>
      <c r="AC2" s="51" t="s">
        <v>141</v>
      </c>
    </row>
    <row r="3" spans="1:29" s="53" customFormat="1" ht="17.25" thickTop="1" thickBot="1" x14ac:dyDescent="0.3">
      <c r="A3" s="52"/>
      <c r="C3" s="54"/>
      <c r="D3" s="54"/>
      <c r="E3" s="54"/>
      <c r="F3" s="54"/>
      <c r="G3" s="54"/>
      <c r="H3" s="54"/>
      <c r="I3" s="54"/>
      <c r="J3" s="54"/>
      <c r="L3" s="54"/>
      <c r="M3" s="54"/>
      <c r="N3" s="54"/>
      <c r="O3" s="54"/>
      <c r="P3" s="54"/>
      <c r="Q3" s="54"/>
      <c r="S3" s="54"/>
      <c r="U3" s="54"/>
      <c r="V3" s="54"/>
      <c r="W3" s="54"/>
      <c r="X3" s="54"/>
      <c r="Y3" s="54"/>
      <c r="AA3" s="54"/>
      <c r="AC3" s="54"/>
    </row>
    <row r="4" spans="1:29" ht="16.5" thickTop="1" x14ac:dyDescent="0.25">
      <c r="A4" s="55" t="s">
        <v>39</v>
      </c>
      <c r="C4" s="56">
        <v>536187.98600000003</v>
      </c>
      <c r="D4" s="57">
        <v>113971.88499999999</v>
      </c>
      <c r="E4" s="57">
        <v>211.96</v>
      </c>
      <c r="F4" s="57">
        <v>0</v>
      </c>
      <c r="G4" s="57">
        <v>0</v>
      </c>
      <c r="H4" s="57">
        <v>0</v>
      </c>
      <c r="I4" s="57">
        <v>45.832999999999998</v>
      </c>
      <c r="J4" s="58">
        <v>7436.3469999999998</v>
      </c>
      <c r="K4" s="59"/>
      <c r="L4" s="57">
        <v>130680.02099999999</v>
      </c>
      <c r="M4" s="57">
        <v>12107.74</v>
      </c>
      <c r="N4" s="57">
        <v>0</v>
      </c>
      <c r="O4" s="57">
        <v>0</v>
      </c>
      <c r="P4" s="57">
        <v>0</v>
      </c>
      <c r="Q4" s="58">
        <v>815.80700000000002</v>
      </c>
      <c r="R4" s="60"/>
      <c r="S4" s="61">
        <v>55828.188999999998</v>
      </c>
      <c r="T4" s="60"/>
      <c r="U4" s="56">
        <v>20624.407999999999</v>
      </c>
      <c r="V4" s="57">
        <v>1577.3589999999999</v>
      </c>
      <c r="W4" s="57">
        <v>12278.887000000001</v>
      </c>
      <c r="X4" s="57">
        <v>2548.8339999999998</v>
      </c>
      <c r="Y4" s="58">
        <v>892.33299999999997</v>
      </c>
      <c r="Z4" s="60"/>
      <c r="AA4" s="61">
        <v>170.667</v>
      </c>
      <c r="AB4" s="60"/>
      <c r="AC4" s="61">
        <f>SUM(C4:AA4)</f>
        <v>895378.25600000005</v>
      </c>
    </row>
    <row r="5" spans="1:29" ht="16.5" thickBot="1" x14ac:dyDescent="0.3">
      <c r="A5" s="62" t="s">
        <v>49</v>
      </c>
      <c r="C5" s="63">
        <v>0</v>
      </c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v>0</v>
      </c>
      <c r="J5" s="65">
        <v>0</v>
      </c>
      <c r="K5" s="59"/>
      <c r="L5" s="64">
        <v>0</v>
      </c>
      <c r="M5" s="64">
        <v>0</v>
      </c>
      <c r="N5" s="64">
        <v>0</v>
      </c>
      <c r="O5" s="64">
        <v>0</v>
      </c>
      <c r="P5" s="64">
        <v>0</v>
      </c>
      <c r="Q5" s="65">
        <v>0</v>
      </c>
      <c r="R5" s="60"/>
      <c r="S5" s="66">
        <v>0</v>
      </c>
      <c r="T5" s="60"/>
      <c r="U5" s="63">
        <v>0</v>
      </c>
      <c r="V5" s="64">
        <v>0</v>
      </c>
      <c r="W5" s="64">
        <v>0</v>
      </c>
      <c r="X5" s="64">
        <v>0</v>
      </c>
      <c r="Y5" s="65">
        <v>0</v>
      </c>
      <c r="Z5" s="60"/>
      <c r="AA5" s="66">
        <v>1608.3530000000001</v>
      </c>
      <c r="AB5" s="60"/>
      <c r="AC5" s="66">
        <f>SUM(C5:AA5)</f>
        <v>1608.3530000000001</v>
      </c>
    </row>
    <row r="6" spans="1:29" ht="17.25" thickTop="1" thickBot="1" x14ac:dyDescent="0.3">
      <c r="A6" s="67" t="s">
        <v>120</v>
      </c>
      <c r="C6" s="68">
        <f>SUM(C4:C5)</f>
        <v>536187.98600000003</v>
      </c>
      <c r="D6" s="69">
        <f t="shared" ref="D6:I6" si="0">SUM(D4:D5)</f>
        <v>113971.88499999999</v>
      </c>
      <c r="E6" s="69">
        <f t="shared" si="0"/>
        <v>211.96</v>
      </c>
      <c r="F6" s="69">
        <f t="shared" si="0"/>
        <v>0</v>
      </c>
      <c r="G6" s="69">
        <f t="shared" si="0"/>
        <v>0</v>
      </c>
      <c r="H6" s="69">
        <f t="shared" si="0"/>
        <v>0</v>
      </c>
      <c r="I6" s="69">
        <f t="shared" si="0"/>
        <v>45.832999999999998</v>
      </c>
      <c r="J6" s="70">
        <f>SUM(J4:J5)</f>
        <v>7436.3469999999998</v>
      </c>
      <c r="L6" s="69">
        <f t="shared" ref="L6:Q6" si="1">SUM(L4:L5)</f>
        <v>130680.02099999999</v>
      </c>
      <c r="M6" s="69">
        <f t="shared" si="1"/>
        <v>12107.74</v>
      </c>
      <c r="N6" s="69">
        <f t="shared" si="1"/>
        <v>0</v>
      </c>
      <c r="O6" s="69">
        <f t="shared" si="1"/>
        <v>0</v>
      </c>
      <c r="P6" s="69">
        <f t="shared" si="1"/>
        <v>0</v>
      </c>
      <c r="Q6" s="70">
        <f t="shared" si="1"/>
        <v>815.80700000000002</v>
      </c>
      <c r="S6" s="71">
        <f>SUM(S4:S5)</f>
        <v>55828.188999999998</v>
      </c>
      <c r="U6" s="68">
        <f t="shared" ref="U6:Y6" si="2">SUM(U4:U5)</f>
        <v>20624.407999999999</v>
      </c>
      <c r="V6" s="69">
        <f t="shared" si="2"/>
        <v>1577.3589999999999</v>
      </c>
      <c r="W6" s="69">
        <f t="shared" si="2"/>
        <v>12278.887000000001</v>
      </c>
      <c r="X6" s="69">
        <f t="shared" si="2"/>
        <v>2548.8339999999998</v>
      </c>
      <c r="Y6" s="70">
        <f t="shared" si="2"/>
        <v>892.33299999999997</v>
      </c>
      <c r="AA6" s="71">
        <f>SUM(AA4:AA5)</f>
        <v>1779.02</v>
      </c>
      <c r="AC6" s="71">
        <f>SUM(C6:AA6)</f>
        <v>896986.60900000005</v>
      </c>
    </row>
    <row r="7" spans="1:29" s="53" customFormat="1" ht="17.25" thickTop="1" thickBot="1" x14ac:dyDescent="0.3">
      <c r="A7" s="52"/>
      <c r="C7" s="54"/>
      <c r="D7" s="54"/>
      <c r="E7" s="54"/>
      <c r="F7" s="54"/>
      <c r="G7" s="54"/>
      <c r="H7" s="54"/>
      <c r="I7" s="54"/>
      <c r="J7" s="54"/>
      <c r="L7" s="54"/>
      <c r="M7" s="54"/>
      <c r="N7" s="54"/>
      <c r="O7" s="54"/>
      <c r="P7" s="54"/>
      <c r="Q7" s="54"/>
      <c r="S7" s="54"/>
      <c r="U7" s="54"/>
      <c r="V7" s="54"/>
      <c r="W7" s="54"/>
      <c r="X7" s="54"/>
      <c r="Y7" s="54"/>
      <c r="AA7" s="54"/>
      <c r="AC7" s="54"/>
    </row>
    <row r="8" spans="1:29" ht="16.5" thickTop="1" x14ac:dyDescent="0.25">
      <c r="A8" s="72" t="s">
        <v>125</v>
      </c>
      <c r="C8" s="73"/>
      <c r="D8" s="74"/>
      <c r="E8" s="74"/>
      <c r="F8" s="74"/>
      <c r="G8" s="74"/>
      <c r="H8" s="74"/>
      <c r="I8" s="74"/>
      <c r="J8" s="75"/>
      <c r="L8" s="73"/>
      <c r="M8" s="74"/>
      <c r="N8" s="74"/>
      <c r="O8" s="74"/>
      <c r="P8" s="74"/>
      <c r="Q8" s="75"/>
      <c r="S8" s="76"/>
      <c r="U8" s="73"/>
      <c r="V8" s="74"/>
      <c r="W8" s="74"/>
      <c r="X8" s="74"/>
      <c r="Y8" s="75"/>
      <c r="AA8" s="76"/>
      <c r="AC8" s="76">
        <f>SUM(C8:AA8)</f>
        <v>0</v>
      </c>
    </row>
    <row r="9" spans="1:29" x14ac:dyDescent="0.25">
      <c r="A9" s="77" t="s">
        <v>126</v>
      </c>
      <c r="C9" s="78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80">
        <v>0</v>
      </c>
      <c r="L9" s="78">
        <v>0</v>
      </c>
      <c r="M9" s="79">
        <v>0</v>
      </c>
      <c r="N9" s="79">
        <v>0</v>
      </c>
      <c r="O9" s="79">
        <v>0</v>
      </c>
      <c r="P9" s="79">
        <v>0</v>
      </c>
      <c r="Q9" s="80">
        <v>0</v>
      </c>
      <c r="S9" s="81">
        <v>0</v>
      </c>
      <c r="U9" s="78">
        <v>0</v>
      </c>
      <c r="V9" s="79">
        <v>0</v>
      </c>
      <c r="W9" s="79">
        <v>0</v>
      </c>
      <c r="X9" s="79">
        <v>0</v>
      </c>
      <c r="Y9" s="80">
        <v>0</v>
      </c>
      <c r="AA9" s="81">
        <v>0</v>
      </c>
      <c r="AC9" s="81">
        <f>SUM(C9:AA9)</f>
        <v>0</v>
      </c>
    </row>
    <row r="10" spans="1:29" x14ac:dyDescent="0.25">
      <c r="A10" s="77" t="s">
        <v>127</v>
      </c>
      <c r="C10" s="78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0">
        <v>0</v>
      </c>
      <c r="L10" s="78">
        <v>0</v>
      </c>
      <c r="M10" s="79">
        <v>0</v>
      </c>
      <c r="N10" s="79">
        <v>0</v>
      </c>
      <c r="O10" s="79">
        <v>0</v>
      </c>
      <c r="P10" s="79">
        <v>0</v>
      </c>
      <c r="Q10" s="80">
        <v>0</v>
      </c>
      <c r="S10" s="81">
        <v>0</v>
      </c>
      <c r="U10" s="78">
        <v>0</v>
      </c>
      <c r="V10" s="79">
        <v>0</v>
      </c>
      <c r="W10" s="79">
        <v>0</v>
      </c>
      <c r="X10" s="79">
        <v>0</v>
      </c>
      <c r="Y10" s="80">
        <v>0</v>
      </c>
      <c r="AA10" s="81">
        <v>0</v>
      </c>
      <c r="AC10" s="81">
        <f>SUM(C10:AA10)</f>
        <v>0</v>
      </c>
    </row>
    <row r="11" spans="1:29" x14ac:dyDescent="0.25">
      <c r="A11" s="77" t="s">
        <v>128</v>
      </c>
      <c r="C11" s="78">
        <v>497713.59</v>
      </c>
      <c r="D11" s="79">
        <v>77185.601999999999</v>
      </c>
      <c r="E11" s="79">
        <v>28370.866000000002</v>
      </c>
      <c r="F11" s="79">
        <v>9436.0810000000001</v>
      </c>
      <c r="G11" s="79">
        <v>11398.71</v>
      </c>
      <c r="H11" s="79">
        <v>5809.24</v>
      </c>
      <c r="I11" s="79">
        <v>144.30000000000001</v>
      </c>
      <c r="J11" s="80">
        <v>4178.3999999999996</v>
      </c>
      <c r="L11" s="78">
        <v>160825.86199999999</v>
      </c>
      <c r="M11" s="79">
        <v>6246.3779999999997</v>
      </c>
      <c r="N11" s="79">
        <v>8887.1319999999996</v>
      </c>
      <c r="O11" s="79">
        <v>52046.114000000001</v>
      </c>
      <c r="P11" s="79">
        <v>14295.16</v>
      </c>
      <c r="Q11" s="80">
        <v>8181</v>
      </c>
      <c r="S11" s="81">
        <v>63167.603000000003</v>
      </c>
      <c r="U11" s="78">
        <v>19332.189999999999</v>
      </c>
      <c r="V11" s="79">
        <v>1582.675</v>
      </c>
      <c r="W11" s="79">
        <v>12061.472</v>
      </c>
      <c r="X11" s="79">
        <v>2548.8339999999998</v>
      </c>
      <c r="Y11" s="80">
        <v>927.38499999999999</v>
      </c>
      <c r="AA11" s="81">
        <v>47.533000000000001</v>
      </c>
      <c r="AC11" s="81">
        <f>SUM(C11:AA11)</f>
        <v>984386.12700000021</v>
      </c>
    </row>
    <row r="12" spans="1:29" x14ac:dyDescent="0.25">
      <c r="A12" s="77" t="s">
        <v>129</v>
      </c>
      <c r="C12" s="78">
        <v>0</v>
      </c>
      <c r="D12" s="79">
        <v>2547.5749999999998</v>
      </c>
      <c r="E12" s="79">
        <v>0</v>
      </c>
      <c r="F12" s="79">
        <v>0</v>
      </c>
      <c r="G12" s="79">
        <v>93.287999999999997</v>
      </c>
      <c r="H12" s="79">
        <v>0</v>
      </c>
      <c r="I12" s="79">
        <v>0</v>
      </c>
      <c r="J12" s="80">
        <v>0</v>
      </c>
      <c r="L12" s="78">
        <v>0</v>
      </c>
      <c r="M12" s="79">
        <v>91.11</v>
      </c>
      <c r="N12" s="79">
        <v>0</v>
      </c>
      <c r="O12" s="79">
        <v>0</v>
      </c>
      <c r="P12" s="79">
        <v>9.8190000000000008</v>
      </c>
      <c r="Q12" s="80">
        <v>0</v>
      </c>
      <c r="S12" s="81">
        <v>0</v>
      </c>
      <c r="U12" s="78">
        <v>0</v>
      </c>
      <c r="V12" s="79">
        <v>0</v>
      </c>
      <c r="W12" s="79">
        <v>0</v>
      </c>
      <c r="X12" s="79">
        <v>0</v>
      </c>
      <c r="Y12" s="80">
        <v>0</v>
      </c>
      <c r="AA12" s="81">
        <v>81.668999999999997</v>
      </c>
      <c r="AC12" s="81">
        <f>SUM(C12:AA12)</f>
        <v>2823.4609999999998</v>
      </c>
    </row>
    <row r="13" spans="1:29" x14ac:dyDescent="0.25">
      <c r="A13" s="77" t="s">
        <v>130</v>
      </c>
      <c r="C13" s="78">
        <v>0</v>
      </c>
      <c r="D13" s="79">
        <v>623.39</v>
      </c>
      <c r="E13" s="79">
        <v>0</v>
      </c>
      <c r="F13" s="79">
        <v>0</v>
      </c>
      <c r="G13" s="79">
        <v>21.815000000000001</v>
      </c>
      <c r="H13" s="79">
        <v>0</v>
      </c>
      <c r="I13" s="79">
        <v>0</v>
      </c>
      <c r="J13" s="80">
        <v>0</v>
      </c>
      <c r="L13" s="78">
        <v>0</v>
      </c>
      <c r="M13" s="79">
        <v>22.678999999999998</v>
      </c>
      <c r="N13" s="79">
        <v>0</v>
      </c>
      <c r="O13" s="79">
        <v>0</v>
      </c>
      <c r="P13" s="79">
        <v>1.869</v>
      </c>
      <c r="Q13" s="80">
        <v>0</v>
      </c>
      <c r="S13" s="81">
        <v>0</v>
      </c>
      <c r="U13" s="78">
        <v>0</v>
      </c>
      <c r="V13" s="79">
        <v>0</v>
      </c>
      <c r="W13" s="79">
        <v>0</v>
      </c>
      <c r="X13" s="79">
        <v>0</v>
      </c>
      <c r="Y13" s="80">
        <v>0</v>
      </c>
      <c r="AA13" s="81">
        <v>19.059999999999999</v>
      </c>
      <c r="AC13" s="81">
        <f>SUM(C13:AA13)</f>
        <v>688.81299999999999</v>
      </c>
    </row>
    <row r="14" spans="1:29" s="82" customFormat="1" x14ac:dyDescent="0.25">
      <c r="A14" s="77" t="s">
        <v>131</v>
      </c>
      <c r="C14" s="78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80">
        <v>0</v>
      </c>
      <c r="L14" s="78">
        <v>0</v>
      </c>
      <c r="M14" s="79">
        <v>0</v>
      </c>
      <c r="N14" s="79">
        <v>0</v>
      </c>
      <c r="O14" s="79">
        <v>0</v>
      </c>
      <c r="P14" s="79">
        <v>0</v>
      </c>
      <c r="Q14" s="80">
        <v>0</v>
      </c>
      <c r="S14" s="81">
        <v>0</v>
      </c>
      <c r="U14" s="78">
        <v>0</v>
      </c>
      <c r="V14" s="79">
        <v>0</v>
      </c>
      <c r="W14" s="79">
        <v>0</v>
      </c>
      <c r="X14" s="79">
        <v>0</v>
      </c>
      <c r="Y14" s="80">
        <v>0</v>
      </c>
      <c r="AA14" s="81">
        <v>0</v>
      </c>
      <c r="AC14" s="81">
        <f>SUM(C14:AA14)</f>
        <v>0</v>
      </c>
    </row>
    <row r="15" spans="1:29" x14ac:dyDescent="0.25">
      <c r="A15" s="77" t="s">
        <v>132</v>
      </c>
      <c r="C15" s="78"/>
      <c r="D15" s="79">
        <v>6506</v>
      </c>
      <c r="E15" s="79">
        <v>28</v>
      </c>
      <c r="F15" s="79">
        <v>9</v>
      </c>
      <c r="G15" s="79">
        <v>129</v>
      </c>
      <c r="H15" s="79"/>
      <c r="I15" s="79"/>
      <c r="J15" s="80"/>
      <c r="L15" s="78"/>
      <c r="M15" s="79">
        <v>320</v>
      </c>
      <c r="N15" s="79"/>
      <c r="O15" s="79"/>
      <c r="P15" s="79">
        <v>126</v>
      </c>
      <c r="Q15" s="80"/>
      <c r="S15" s="81"/>
      <c r="U15" s="78"/>
      <c r="V15" s="79"/>
      <c r="W15" s="79"/>
      <c r="X15" s="79"/>
      <c r="Y15" s="80"/>
      <c r="AA15" s="81">
        <v>22</v>
      </c>
      <c r="AC15" s="81">
        <f>SUM(C15:AA15)</f>
        <v>7140</v>
      </c>
    </row>
    <row r="16" spans="1:29" x14ac:dyDescent="0.25">
      <c r="A16" s="77" t="s">
        <v>133</v>
      </c>
      <c r="C16" s="78">
        <v>1939.15</v>
      </c>
      <c r="D16" s="79">
        <v>0</v>
      </c>
      <c r="E16" s="79">
        <v>2855.9319999999998</v>
      </c>
      <c r="F16" s="79">
        <v>6534.2290000000003</v>
      </c>
      <c r="G16" s="79">
        <v>0</v>
      </c>
      <c r="H16" s="79">
        <v>0</v>
      </c>
      <c r="I16" s="79">
        <v>0</v>
      </c>
      <c r="J16" s="80">
        <v>0</v>
      </c>
      <c r="L16" s="78">
        <v>1052.0999999999999</v>
      </c>
      <c r="M16" s="79">
        <v>0</v>
      </c>
      <c r="N16" s="79">
        <v>142.62200000000001</v>
      </c>
      <c r="O16" s="79">
        <v>15147.205</v>
      </c>
      <c r="P16" s="79">
        <v>0</v>
      </c>
      <c r="Q16" s="80">
        <v>0</v>
      </c>
      <c r="S16" s="81">
        <v>0</v>
      </c>
      <c r="U16" s="78">
        <v>0</v>
      </c>
      <c r="V16" s="79">
        <v>0</v>
      </c>
      <c r="W16" s="79">
        <v>0</v>
      </c>
      <c r="X16" s="79">
        <v>0</v>
      </c>
      <c r="Y16" s="80">
        <v>0</v>
      </c>
      <c r="AA16" s="81">
        <v>0</v>
      </c>
      <c r="AC16" s="81">
        <f>SUM(C16:AA16)</f>
        <v>27671.238000000001</v>
      </c>
    </row>
    <row r="17" spans="1:29" ht="16.5" thickBot="1" x14ac:dyDescent="0.3">
      <c r="A17" s="77" t="s">
        <v>134</v>
      </c>
      <c r="C17" s="78">
        <v>16942.421505001563</v>
      </c>
      <c r="D17" s="79">
        <v>2627.4368019593185</v>
      </c>
      <c r="E17" s="79">
        <v>965.75858062046814</v>
      </c>
      <c r="F17" s="79">
        <v>321.20895404390427</v>
      </c>
      <c r="G17" s="79">
        <v>388.01783458088079</v>
      </c>
      <c r="H17" s="79">
        <v>197.74945808434779</v>
      </c>
      <c r="I17" s="79">
        <v>4.9120447427841487</v>
      </c>
      <c r="J17" s="80">
        <v>142.2348423648599</v>
      </c>
      <c r="L17" s="78">
        <v>5474.5934160833604</v>
      </c>
      <c r="M17" s="79">
        <v>212.62985596910991</v>
      </c>
      <c r="N17" s="79">
        <v>302.52245335432269</v>
      </c>
      <c r="O17" s="79">
        <v>1771.6759574223456</v>
      </c>
      <c r="P17" s="79">
        <v>486.61445270449235</v>
      </c>
      <c r="Q17" s="80">
        <v>278.48536410753377</v>
      </c>
      <c r="S17" s="81">
        <v>2150.2570494139031</v>
      </c>
      <c r="U17" s="78">
        <v>658.07749311160273</v>
      </c>
      <c r="V17" s="79">
        <v>53.875054839126136</v>
      </c>
      <c r="W17" s="79">
        <v>410.5785871645059</v>
      </c>
      <c r="X17" s="79">
        <v>86.763594247605624</v>
      </c>
      <c r="Y17" s="80">
        <v>31.568652902195961</v>
      </c>
      <c r="AA17" s="81">
        <v>1.6180472817654812</v>
      </c>
      <c r="AC17" s="81">
        <f>SUM(C17:AA17)</f>
        <v>33509</v>
      </c>
    </row>
    <row r="18" spans="1:29" s="82" customFormat="1" ht="17.25" thickTop="1" thickBot="1" x14ac:dyDescent="0.3">
      <c r="A18" s="83" t="s">
        <v>121</v>
      </c>
      <c r="C18" s="84">
        <f>SUM(C9:C17)</f>
        <v>516595.1615050016</v>
      </c>
      <c r="D18" s="85">
        <f t="shared" ref="D18:J18" si="3">SUM(D9:D17)</f>
        <v>89490.003801959319</v>
      </c>
      <c r="E18" s="85">
        <f t="shared" si="3"/>
        <v>32220.556580620472</v>
      </c>
      <c r="F18" s="85">
        <f t="shared" si="3"/>
        <v>16300.518954043906</v>
      </c>
      <c r="G18" s="85">
        <f t="shared" si="3"/>
        <v>12030.83083458088</v>
      </c>
      <c r="H18" s="85">
        <f t="shared" si="3"/>
        <v>6006.9894580843475</v>
      </c>
      <c r="I18" s="85">
        <f t="shared" si="3"/>
        <v>149.21204474278417</v>
      </c>
      <c r="J18" s="86">
        <f t="shared" si="3"/>
        <v>4320.6348423648597</v>
      </c>
      <c r="L18" s="84">
        <f t="shared" ref="L18:AA18" si="4">SUM(L9:L17)</f>
        <v>167352.55541608337</v>
      </c>
      <c r="M18" s="85">
        <f t="shared" si="4"/>
        <v>6892.7968559691089</v>
      </c>
      <c r="N18" s="85">
        <f t="shared" si="4"/>
        <v>9332.2764533543213</v>
      </c>
      <c r="O18" s="85">
        <f t="shared" si="4"/>
        <v>68964.994957422343</v>
      </c>
      <c r="P18" s="85">
        <f t="shared" si="4"/>
        <v>14919.462452704493</v>
      </c>
      <c r="Q18" s="86">
        <f t="shared" si="4"/>
        <v>8459.4853641075333</v>
      </c>
      <c r="S18" s="87">
        <f t="shared" si="4"/>
        <v>65317.860049413903</v>
      </c>
      <c r="U18" s="84">
        <f t="shared" si="4"/>
        <v>19990.267493111602</v>
      </c>
      <c r="V18" s="85">
        <f t="shared" si="4"/>
        <v>1636.550054839126</v>
      </c>
      <c r="W18" s="85">
        <f t="shared" si="4"/>
        <v>12472.050587164505</v>
      </c>
      <c r="X18" s="85">
        <f t="shared" si="4"/>
        <v>2635.5975942476052</v>
      </c>
      <c r="Y18" s="86">
        <f t="shared" si="4"/>
        <v>958.95365290219593</v>
      </c>
      <c r="AA18" s="87">
        <f t="shared" si="4"/>
        <v>171.88004728176548</v>
      </c>
      <c r="AC18" s="87">
        <f>SUM(C18:AA18)</f>
        <v>1056218.639</v>
      </c>
    </row>
    <row r="19" spans="1:29" ht="17.25" thickTop="1" thickBot="1" x14ac:dyDescent="0.3">
      <c r="A19" s="88" t="s">
        <v>135</v>
      </c>
      <c r="C19" s="89">
        <f>C6-C18</f>
        <v>19592.824494998436</v>
      </c>
      <c r="D19" s="90">
        <f t="shared" ref="D19:J19" si="5">D6-D18</f>
        <v>24481.881198040675</v>
      </c>
      <c r="E19" s="90">
        <f t="shared" si="5"/>
        <v>-32008.596580620473</v>
      </c>
      <c r="F19" s="90">
        <f t="shared" si="5"/>
        <v>-16300.518954043906</v>
      </c>
      <c r="G19" s="90">
        <f t="shared" si="5"/>
        <v>-12030.83083458088</v>
      </c>
      <c r="H19" s="90">
        <f t="shared" si="5"/>
        <v>-6006.9894580843475</v>
      </c>
      <c r="I19" s="90">
        <f t="shared" si="5"/>
        <v>-103.37904474278417</v>
      </c>
      <c r="J19" s="91">
        <f t="shared" si="5"/>
        <v>3115.7121576351401</v>
      </c>
      <c r="L19" s="89">
        <f t="shared" ref="L19:Q19" si="6">L6-L18</f>
        <v>-36672.534416083377</v>
      </c>
      <c r="M19" s="90">
        <f t="shared" si="6"/>
        <v>5214.9431440308908</v>
      </c>
      <c r="N19" s="90">
        <f t="shared" si="6"/>
        <v>-9332.2764533543213</v>
      </c>
      <c r="O19" s="90">
        <f t="shared" si="6"/>
        <v>-68964.994957422343</v>
      </c>
      <c r="P19" s="90">
        <f t="shared" si="6"/>
        <v>-14919.462452704493</v>
      </c>
      <c r="Q19" s="91">
        <f t="shared" si="6"/>
        <v>-7643.6783641075335</v>
      </c>
      <c r="S19" s="92">
        <f>S6-S18</f>
        <v>-9489.6710494139043</v>
      </c>
      <c r="U19" s="89">
        <f t="shared" ref="U19:Y19" si="7">U6-U18</f>
        <v>634.14050688839779</v>
      </c>
      <c r="V19" s="90">
        <f t="shared" si="7"/>
        <v>-59.191054839126082</v>
      </c>
      <c r="W19" s="90">
        <f t="shared" si="7"/>
        <v>-193.16358716450486</v>
      </c>
      <c r="X19" s="90">
        <f t="shared" si="7"/>
        <v>-86.763594247605397</v>
      </c>
      <c r="Y19" s="91">
        <f t="shared" si="7"/>
        <v>-66.620652902195957</v>
      </c>
      <c r="AA19" s="92">
        <f>AA6-AA18</f>
        <v>1607.1399527182346</v>
      </c>
      <c r="AC19" s="92">
        <f>AC6-AC18</f>
        <v>-159232.02999999991</v>
      </c>
    </row>
    <row r="20" spans="1:29" ht="16.5" thickTop="1" x14ac:dyDescent="0.25">
      <c r="A20" s="93" t="s">
        <v>122</v>
      </c>
      <c r="C20" s="78">
        <v>2611.3962593143237</v>
      </c>
      <c r="D20" s="79">
        <v>452.37330619520054</v>
      </c>
      <c r="E20" s="79">
        <v>162.87539488858178</v>
      </c>
      <c r="F20" s="79">
        <v>82.399366841650846</v>
      </c>
      <c r="G20" s="79">
        <v>60.816029608832785</v>
      </c>
      <c r="H20" s="79">
        <v>30.365421454746176</v>
      </c>
      <c r="I20" s="79">
        <v>0.75426911539545183</v>
      </c>
      <c r="J20" s="80">
        <v>21.84087367822838</v>
      </c>
      <c r="L20" s="78">
        <v>845.9696678673248</v>
      </c>
      <c r="M20" s="79">
        <v>34.843191084973007</v>
      </c>
      <c r="N20" s="79">
        <v>47.174796895461576</v>
      </c>
      <c r="O20" s="79">
        <v>348.61907984343418</v>
      </c>
      <c r="P20" s="79">
        <v>75.41810559446327</v>
      </c>
      <c r="Q20" s="80">
        <v>42.762824899862707</v>
      </c>
      <c r="S20" s="81">
        <v>330.18275839543367</v>
      </c>
      <c r="U20" s="78">
        <v>101.05110083130143</v>
      </c>
      <c r="V20" s="79">
        <v>8.2727849771898576</v>
      </c>
      <c r="W20" s="79">
        <v>63.046402049944618</v>
      </c>
      <c r="X20" s="79">
        <v>13.322985214621278</v>
      </c>
      <c r="Y20" s="80">
        <v>4.8475250421414477</v>
      </c>
      <c r="AA20" s="81">
        <v>0.86885620688885568</v>
      </c>
      <c r="AC20" s="81">
        <f t="shared" ref="AC20:AC21" si="8">SUM(C20:AA20)</f>
        <v>5339.2010000000018</v>
      </c>
    </row>
    <row r="21" spans="1:29" ht="16.5" thickBot="1" x14ac:dyDescent="0.3">
      <c r="A21" s="94" t="s">
        <v>73</v>
      </c>
      <c r="C21" s="95">
        <v>224.26900000000001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7">
        <v>0</v>
      </c>
      <c r="L21" s="95">
        <v>0</v>
      </c>
      <c r="M21" s="96">
        <v>0</v>
      </c>
      <c r="N21" s="96">
        <v>0</v>
      </c>
      <c r="O21" s="96">
        <v>0</v>
      </c>
      <c r="P21" s="96">
        <v>0</v>
      </c>
      <c r="Q21" s="97">
        <v>0</v>
      </c>
      <c r="S21" s="98">
        <v>0</v>
      </c>
      <c r="U21" s="95">
        <v>0</v>
      </c>
      <c r="V21" s="96">
        <v>37.002000000000002</v>
      </c>
      <c r="W21" s="96">
        <v>0</v>
      </c>
      <c r="X21" s="96">
        <v>0</v>
      </c>
      <c r="Y21" s="97">
        <v>0</v>
      </c>
      <c r="AA21" s="98">
        <v>238.84</v>
      </c>
      <c r="AC21" s="98">
        <f t="shared" si="8"/>
        <v>500.11099999999999</v>
      </c>
    </row>
    <row r="22" spans="1:29" s="53" customFormat="1" ht="17.25" thickTop="1" thickBot="1" x14ac:dyDescent="0.3">
      <c r="A22" s="99" t="s">
        <v>136</v>
      </c>
      <c r="C22" s="100">
        <f>C19-C20-C21</f>
        <v>16757.159235684114</v>
      </c>
      <c r="D22" s="101">
        <f t="shared" ref="D22:J22" si="9">D19-D20-D21</f>
        <v>24029.507891845475</v>
      </c>
      <c r="E22" s="101">
        <f t="shared" si="9"/>
        <v>-32171.471975509055</v>
      </c>
      <c r="F22" s="101">
        <f t="shared" si="9"/>
        <v>-16382.918320885557</v>
      </c>
      <c r="G22" s="101">
        <f t="shared" si="9"/>
        <v>-12091.646864189714</v>
      </c>
      <c r="H22" s="101">
        <f t="shared" si="9"/>
        <v>-6037.3548795390934</v>
      </c>
      <c r="I22" s="101">
        <f t="shared" si="9"/>
        <v>-104.13331385817962</v>
      </c>
      <c r="J22" s="102">
        <f t="shared" si="9"/>
        <v>3093.8712839569116</v>
      </c>
      <c r="L22" s="100">
        <f t="shared" ref="L22:Q22" si="10">L19-L20-L21</f>
        <v>-37518.504083950706</v>
      </c>
      <c r="M22" s="101">
        <f t="shared" si="10"/>
        <v>5180.0999529459177</v>
      </c>
      <c r="N22" s="101">
        <f t="shared" si="10"/>
        <v>-9379.4512502497837</v>
      </c>
      <c r="O22" s="101">
        <f t="shared" si="10"/>
        <v>-69313.614037265783</v>
      </c>
      <c r="P22" s="101">
        <f t="shared" si="10"/>
        <v>-14994.880558298955</v>
      </c>
      <c r="Q22" s="102">
        <f t="shared" si="10"/>
        <v>-7686.4411890073961</v>
      </c>
      <c r="S22" s="103">
        <f>S19-S20-S21</f>
        <v>-9819.853807809337</v>
      </c>
      <c r="U22" s="100">
        <f t="shared" ref="U22:Y22" si="11">U19-U20-U21</f>
        <v>533.08940605709631</v>
      </c>
      <c r="V22" s="101">
        <f t="shared" si="11"/>
        <v>-104.46583981631593</v>
      </c>
      <c r="W22" s="101">
        <f t="shared" si="11"/>
        <v>-256.20998921444948</v>
      </c>
      <c r="X22" s="101">
        <f t="shared" si="11"/>
        <v>-100.08657946222668</v>
      </c>
      <c r="Y22" s="102">
        <f t="shared" si="11"/>
        <v>-71.468177944337398</v>
      </c>
      <c r="AA22" s="103">
        <f>AA19-AA20-AA21</f>
        <v>1367.4310965113457</v>
      </c>
      <c r="AC22" s="103">
        <f>SUM(C22:AA22)</f>
        <v>-165071.34200000003</v>
      </c>
    </row>
    <row r="23" spans="1:29" ht="16.5" thickTop="1" x14ac:dyDescent="0.25">
      <c r="A23" s="104" t="s">
        <v>137</v>
      </c>
      <c r="C23" s="105">
        <v>0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7">
        <v>0</v>
      </c>
      <c r="L23" s="105">
        <v>0</v>
      </c>
      <c r="M23" s="106">
        <v>0</v>
      </c>
      <c r="N23" s="106">
        <v>0</v>
      </c>
      <c r="O23" s="106">
        <v>0</v>
      </c>
      <c r="P23" s="106">
        <v>0</v>
      </c>
      <c r="Q23" s="107">
        <v>0</v>
      </c>
      <c r="S23" s="108">
        <v>0</v>
      </c>
      <c r="U23" s="105">
        <v>0</v>
      </c>
      <c r="V23" s="106">
        <v>0</v>
      </c>
      <c r="W23" s="106">
        <v>0</v>
      </c>
      <c r="X23" s="106">
        <v>0</v>
      </c>
      <c r="Y23" s="107">
        <v>0</v>
      </c>
      <c r="AA23" s="108">
        <v>8.3309999999999995</v>
      </c>
      <c r="AC23" s="108">
        <f t="shared" ref="AC23:AC24" si="12">SUM(C23:AA23)</f>
        <v>8.3309999999999995</v>
      </c>
    </row>
    <row r="24" spans="1:29" s="53" customFormat="1" ht="16.5" thickBot="1" x14ac:dyDescent="0.3">
      <c r="A24" s="93" t="s">
        <v>138</v>
      </c>
      <c r="C24" s="95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7">
        <v>0</v>
      </c>
      <c r="L24" s="95">
        <v>0</v>
      </c>
      <c r="M24" s="96">
        <v>0</v>
      </c>
      <c r="N24" s="96">
        <v>0</v>
      </c>
      <c r="O24" s="96">
        <v>0</v>
      </c>
      <c r="P24" s="96">
        <v>0</v>
      </c>
      <c r="Q24" s="97">
        <v>0</v>
      </c>
      <c r="S24" s="98">
        <v>0</v>
      </c>
      <c r="U24" s="95">
        <v>0</v>
      </c>
      <c r="V24" s="96">
        <v>0</v>
      </c>
      <c r="W24" s="96">
        <v>0</v>
      </c>
      <c r="X24" s="96">
        <v>0</v>
      </c>
      <c r="Y24" s="97">
        <v>0</v>
      </c>
      <c r="AA24" s="98">
        <v>803.83600000000001</v>
      </c>
      <c r="AC24" s="98">
        <f t="shared" si="12"/>
        <v>803.83600000000001</v>
      </c>
    </row>
    <row r="25" spans="1:29" ht="17.25" thickTop="1" thickBot="1" x14ac:dyDescent="0.3">
      <c r="A25" s="99" t="s">
        <v>139</v>
      </c>
      <c r="C25" s="100">
        <f>C23-C24</f>
        <v>0</v>
      </c>
      <c r="D25" s="101">
        <f t="shared" ref="D25:J25" si="13">D23-D24</f>
        <v>0</v>
      </c>
      <c r="E25" s="101">
        <f t="shared" si="13"/>
        <v>0</v>
      </c>
      <c r="F25" s="101">
        <f t="shared" si="13"/>
        <v>0</v>
      </c>
      <c r="G25" s="101">
        <f t="shared" si="13"/>
        <v>0</v>
      </c>
      <c r="H25" s="101">
        <f t="shared" si="13"/>
        <v>0</v>
      </c>
      <c r="I25" s="101">
        <f t="shared" si="13"/>
        <v>0</v>
      </c>
      <c r="J25" s="102">
        <f t="shared" si="13"/>
        <v>0</v>
      </c>
      <c r="L25" s="100">
        <f t="shared" ref="L25:Q25" si="14">L23-L24</f>
        <v>0</v>
      </c>
      <c r="M25" s="101">
        <f t="shared" si="14"/>
        <v>0</v>
      </c>
      <c r="N25" s="101">
        <f t="shared" si="14"/>
        <v>0</v>
      </c>
      <c r="O25" s="101">
        <f t="shared" si="14"/>
        <v>0</v>
      </c>
      <c r="P25" s="101">
        <f t="shared" si="14"/>
        <v>0</v>
      </c>
      <c r="Q25" s="102">
        <f t="shared" si="14"/>
        <v>0</v>
      </c>
      <c r="S25" s="103">
        <f>S23-S24</f>
        <v>0</v>
      </c>
      <c r="U25" s="100">
        <f t="shared" ref="U25:Y25" si="15">U23-U24</f>
        <v>0</v>
      </c>
      <c r="V25" s="101">
        <f t="shared" si="15"/>
        <v>0</v>
      </c>
      <c r="W25" s="101">
        <f t="shared" si="15"/>
        <v>0</v>
      </c>
      <c r="X25" s="101">
        <f t="shared" si="15"/>
        <v>0</v>
      </c>
      <c r="Y25" s="102">
        <f t="shared" si="15"/>
        <v>0</v>
      </c>
      <c r="AA25" s="103">
        <f>AA23-AA24</f>
        <v>-795.505</v>
      </c>
      <c r="AC25" s="103">
        <f>AC23-AC24</f>
        <v>-795.505</v>
      </c>
    </row>
    <row r="26" spans="1:29" s="53" customFormat="1" ht="17.25" thickTop="1" thickBot="1" x14ac:dyDescent="0.3">
      <c r="A26" s="109" t="s">
        <v>140</v>
      </c>
      <c r="C26" s="110">
        <f>C22+C25</f>
        <v>16757.159235684114</v>
      </c>
      <c r="D26" s="111">
        <f t="shared" ref="D26:J26" si="16">D22+D25</f>
        <v>24029.507891845475</v>
      </c>
      <c r="E26" s="111">
        <f t="shared" si="16"/>
        <v>-32171.471975509055</v>
      </c>
      <c r="F26" s="111">
        <f t="shared" si="16"/>
        <v>-16382.918320885557</v>
      </c>
      <c r="G26" s="111">
        <f t="shared" si="16"/>
        <v>-12091.646864189714</v>
      </c>
      <c r="H26" s="111">
        <f t="shared" si="16"/>
        <v>-6037.3548795390934</v>
      </c>
      <c r="I26" s="111">
        <f t="shared" si="16"/>
        <v>-104.13331385817962</v>
      </c>
      <c r="J26" s="112">
        <f t="shared" si="16"/>
        <v>3093.8712839569116</v>
      </c>
      <c r="L26" s="110">
        <f t="shared" ref="L26:Q26" si="17">L22+L25</f>
        <v>-37518.504083950706</v>
      </c>
      <c r="M26" s="111">
        <f t="shared" si="17"/>
        <v>5180.0999529459177</v>
      </c>
      <c r="N26" s="111">
        <f t="shared" si="17"/>
        <v>-9379.4512502497837</v>
      </c>
      <c r="O26" s="111">
        <f t="shared" si="17"/>
        <v>-69313.614037265783</v>
      </c>
      <c r="P26" s="111">
        <f t="shared" si="17"/>
        <v>-14994.880558298955</v>
      </c>
      <c r="Q26" s="112">
        <f t="shared" si="17"/>
        <v>-7686.4411890073961</v>
      </c>
      <c r="S26" s="113">
        <f>S22+S25</f>
        <v>-9819.853807809337</v>
      </c>
      <c r="U26" s="110">
        <f t="shared" ref="U26:Y26" si="18">U22+U25</f>
        <v>533.08940605709631</v>
      </c>
      <c r="V26" s="111">
        <f t="shared" si="18"/>
        <v>-104.46583981631593</v>
      </c>
      <c r="W26" s="111">
        <f t="shared" si="18"/>
        <v>-256.20998921444948</v>
      </c>
      <c r="X26" s="111">
        <f t="shared" si="18"/>
        <v>-100.08657946222668</v>
      </c>
      <c r="Y26" s="112">
        <f t="shared" si="18"/>
        <v>-71.468177944337398</v>
      </c>
      <c r="AA26" s="113">
        <f>AA22+AA25</f>
        <v>571.92609651134569</v>
      </c>
      <c r="AC26" s="113">
        <f>AC22+AC25</f>
        <v>-165866.84700000004</v>
      </c>
    </row>
    <row r="27" spans="1:29" s="53" customFormat="1" ht="16.5" thickTop="1" x14ac:dyDescent="0.25">
      <c r="A27" s="52"/>
      <c r="C27" s="54"/>
      <c r="D27" s="54"/>
      <c r="E27" s="54"/>
      <c r="F27" s="54"/>
      <c r="G27" s="54"/>
      <c r="H27" s="54"/>
      <c r="I27" s="54"/>
      <c r="J27" s="54"/>
      <c r="L27" s="54"/>
      <c r="M27" s="54"/>
      <c r="N27" s="54"/>
      <c r="O27" s="54"/>
      <c r="P27" s="54"/>
      <c r="Q27" s="54"/>
      <c r="S27" s="54"/>
      <c r="U27" s="54"/>
      <c r="V27" s="54"/>
      <c r="W27" s="54"/>
      <c r="X27" s="54"/>
      <c r="Y27" s="54"/>
      <c r="AA27" s="54"/>
      <c r="AC27" s="54"/>
    </row>
    <row r="28" spans="1:29" s="53" customFormat="1" x14ac:dyDescent="0.25">
      <c r="A28" s="52"/>
      <c r="C28" s="54"/>
      <c r="D28" s="54"/>
      <c r="E28" s="54"/>
      <c r="F28" s="54"/>
      <c r="G28" s="54"/>
      <c r="H28" s="54"/>
      <c r="I28" s="54"/>
      <c r="J28" s="54"/>
      <c r="L28" s="54"/>
      <c r="M28" s="54"/>
      <c r="N28" s="54"/>
      <c r="O28" s="54"/>
      <c r="P28" s="54"/>
      <c r="Q28" s="54"/>
      <c r="S28" s="54"/>
      <c r="U28" s="54"/>
      <c r="V28" s="54"/>
      <c r="W28" s="54"/>
      <c r="X28" s="54"/>
      <c r="Y28" s="54"/>
      <c r="AA28" s="54"/>
      <c r="AC28" s="54"/>
    </row>
    <row r="29" spans="1:29" s="53" customFormat="1" x14ac:dyDescent="0.25">
      <c r="A29" s="52"/>
      <c r="C29" s="54"/>
      <c r="D29" s="54"/>
      <c r="E29" s="54"/>
      <c r="F29" s="54"/>
      <c r="G29" s="54"/>
      <c r="H29" s="54"/>
      <c r="I29" s="54"/>
      <c r="J29" s="54"/>
      <c r="L29" s="54"/>
      <c r="M29" s="54"/>
      <c r="N29" s="54"/>
      <c r="O29" s="54"/>
      <c r="P29" s="54"/>
      <c r="Q29" s="54"/>
      <c r="S29" s="54"/>
      <c r="U29" s="54"/>
      <c r="V29" s="54"/>
      <c r="W29" s="54"/>
      <c r="X29" s="54"/>
      <c r="Y29" s="54"/>
      <c r="AA29" s="54"/>
      <c r="AC29" s="54"/>
    </row>
    <row r="30" spans="1:29" s="53" customFormat="1" x14ac:dyDescent="0.25">
      <c r="A30" s="52"/>
      <c r="C30" s="54"/>
      <c r="D30" s="54"/>
      <c r="E30" s="54"/>
      <c r="F30" s="54"/>
      <c r="G30" s="54"/>
      <c r="H30" s="54"/>
      <c r="I30" s="54"/>
      <c r="J30" s="54"/>
      <c r="L30" s="54"/>
      <c r="M30" s="54"/>
      <c r="N30" s="54"/>
      <c r="O30" s="54"/>
      <c r="P30" s="54"/>
      <c r="Q30" s="54"/>
      <c r="S30" s="54"/>
      <c r="U30" s="54"/>
      <c r="V30" s="54"/>
      <c r="W30" s="54"/>
      <c r="X30" s="54"/>
      <c r="Y30" s="54"/>
      <c r="AA30" s="54"/>
      <c r="AC30" s="54"/>
    </row>
  </sheetData>
  <printOptions horizontalCentered="1"/>
  <pageMargins left="0.19685039370078741" right="0.27559055118110237" top="0.74803149606299213" bottom="0.74803149606299213" header="0.31496062992125984" footer="0.31496062992125984"/>
  <pageSetup paperSize="9" scale="54" fitToWidth="2" orientation="landscape" verticalDpi="0" r:id="rId1"/>
  <headerFooter>
    <oddHeader>&amp;C&amp;"Arial,Félkövér"&amp;14SZOMHULL Nonprofit Kft.
Tevékenységenkénti eredménykimutatás
2016.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összköltséges eredmény</vt:lpstr>
      <vt:lpstr>Munka1</vt:lpstr>
      <vt:lpstr>Munka1!Nyomtatási_cím</vt:lpstr>
      <vt:lpstr>'összköltséges eredmény'!Nyomtatási_terület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Keszte László</dc:creator>
  <cp:lastModifiedBy>Keszte László</cp:lastModifiedBy>
  <cp:lastPrinted>2017-04-04T09:35:47Z</cp:lastPrinted>
  <dcterms:created xsi:type="dcterms:W3CDTF">2014-05-07T09:57:35Z</dcterms:created>
  <dcterms:modified xsi:type="dcterms:W3CDTF">2017-04-04T09:36:41Z</dcterms:modified>
</cp:coreProperties>
</file>