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gats.andrea\dokumentumok\rendelet\2025\"/>
    </mc:Choice>
  </mc:AlternateContent>
  <xr:revisionPtr revIDLastSave="0" documentId="13_ncr:1_{5F480585-1B02-4136-A47A-0067E4FE4D48}" xr6:coauthVersionLast="47" xr6:coauthVersionMax="47" xr10:uidLastSave="{00000000-0000-0000-0000-000000000000}"/>
  <bookViews>
    <workbookView xWindow="-120" yWindow="-120" windowWidth="29040" windowHeight="15720" firstSheet="12" activeTab="19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 bevételek" sheetId="132" r:id="rId4"/>
    <sheet name="5 normatíva" sheetId="135" r:id="rId5"/>
    <sheet name="6 int kiadások" sheetId="133" r:id="rId6"/>
    <sheet name="7 létszám" sheetId="134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28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7" hidden="1">'18 felhalm.kiadás'!$A$4:$E$5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 localSheetId="6">#REF!</definedName>
    <definedName name="bk">#REF!</definedName>
    <definedName name="css" localSheetId="4">#REF!</definedName>
    <definedName name="css" localSheetId="6">#REF!</definedName>
    <definedName name="css">#REF!</definedName>
    <definedName name="css_k" localSheetId="4">[1]Családsegítés!$C$27:$C$86</definedName>
    <definedName name="css_k" localSheetId="6">[1]Családsegítés!$C$27:$C$86</definedName>
    <definedName name="css_k">[2]Családsegítés!$C$27:$C$86</definedName>
    <definedName name="css_k_" localSheetId="4">#REF!</definedName>
    <definedName name="css_k_" localSheetId="6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4">#REF!</definedName>
    <definedName name="ffff">#REF!</definedName>
    <definedName name="gyj" localSheetId="4">#REF!</definedName>
    <definedName name="gyj" localSheetId="6">#REF!</definedName>
    <definedName name="gyj">#REF!</definedName>
    <definedName name="gyj_k" localSheetId="4">[1]Gyermekjóléti!$C$27:$C$86</definedName>
    <definedName name="gyj_k" localSheetId="6">[1]Gyermekjóléti!$C$27:$C$86</definedName>
    <definedName name="gyj_k">[2]Gyermekjóléti!$C$27:$C$86</definedName>
    <definedName name="gyj_k_" localSheetId="4">#REF!</definedName>
    <definedName name="gyj_k_" localSheetId="6">#REF!</definedName>
    <definedName name="gyj_k_">#REF!</definedName>
    <definedName name="h" localSheetId="4">#REF!</definedName>
    <definedName name="h">#REF!</definedName>
    <definedName name="kjz" localSheetId="4">#REF!</definedName>
    <definedName name="kjz" localSheetId="6">#REF!</definedName>
    <definedName name="kjz">#REF!</definedName>
    <definedName name="kjz_k" localSheetId="4">[1]körjegyzőség!$C$9:$C$28</definedName>
    <definedName name="kjz_k" localSheetId="6">[1]körjegyzőség!$C$9:$C$28</definedName>
    <definedName name="kjz_k">[2]körjegyzőség!$C$9:$C$28</definedName>
    <definedName name="kjz_k_" localSheetId="4">#REF!</definedName>
    <definedName name="kjz_k_" localSheetId="6">#REF!</definedName>
    <definedName name="kjz_k_">#REF!</definedName>
    <definedName name="nev_b" localSheetId="4">#REF!</definedName>
    <definedName name="nev_b">#REF!</definedName>
    <definedName name="nev_c" localSheetId="4">#REF!</definedName>
    <definedName name="nev_c" localSheetId="6">#REF!</definedName>
    <definedName name="nev_c">#REF!</definedName>
    <definedName name="nev_g" localSheetId="4">#REF!</definedName>
    <definedName name="nev_g" localSheetId="6">#REF!</definedName>
    <definedName name="nev_g">#REF!</definedName>
    <definedName name="nev_k" localSheetId="4">#REF!</definedName>
    <definedName name="nev_k" localSheetId="6">#REF!</definedName>
    <definedName name="nev_k">#REF!</definedName>
    <definedName name="nev_k1" localSheetId="4">#REF!</definedName>
    <definedName name="nev_k1">#REF!</definedName>
    <definedName name="normatíva">[3]Családsegítés!$C$27:$C$86</definedName>
    <definedName name="_xlnm.Print_Titles" localSheetId="12">'13 egyéb'!$3:$5</definedName>
    <definedName name="_xlnm.Print_Titles" localSheetId="2">'3 működési bevételek'!$4:$6</definedName>
    <definedName name="_xlnm.Print_Titles" localSheetId="4">'5 normatíva'!$3:$4</definedName>
    <definedName name="_xlnm.Print_Titles" localSheetId="6">'7 létszám'!$1:$7</definedName>
    <definedName name="_xlnm.Print_Area" localSheetId="0">'1 kiemelt ei. '!$A$1:$N$20</definedName>
    <definedName name="_xlnm.Print_Area" localSheetId="9">'10 szociális'!$A$1:$D$46</definedName>
    <definedName name="_xlnm.Print_Area" localSheetId="10">'11 egészségügy'!$A$1:$D$35</definedName>
    <definedName name="_xlnm.Print_Area" localSheetId="11">'12 gyermek és ifj.véd.'!$A$1:$D$23</definedName>
    <definedName name="_xlnm.Print_Area" localSheetId="12">'13 egyéb'!$A$1:$D$116</definedName>
    <definedName name="_xlnm.Print_Area" localSheetId="13">'14 sport'!$A$1:$D$31</definedName>
    <definedName name="_xlnm.Print_Area" localSheetId="14">'15 város.ü.'!$A$1:$D$33</definedName>
    <definedName name="_xlnm.Print_Area" localSheetId="15">'16 út-híd'!$A$1:$D$38</definedName>
    <definedName name="_xlnm.Print_Area" localSheetId="16">'17 felhalm.bevétel '!$A$1:$E$34</definedName>
    <definedName name="_xlnm.Print_Area" localSheetId="17">'18 felhalm.kiadás'!$A$1:$E$75</definedName>
    <definedName name="_xlnm.Print_Area" localSheetId="18">'19 ei felh. terv bevétel'!$A$1:$N$13</definedName>
    <definedName name="_xlnm.Print_Area" localSheetId="19">'19 ei. felh.terv kiadás'!$A$1:$N$27</definedName>
    <definedName name="_xlnm.Print_Area" localSheetId="1">'2 mérleg'!$A$1:$K$62</definedName>
    <definedName name="_xlnm.Print_Area" localSheetId="2">'3 működési bevételek'!$A$1:$H$131</definedName>
    <definedName name="_xlnm.Print_Area" localSheetId="3">'4 int bevételek'!$A$1:$AP$49</definedName>
    <definedName name="_xlnm.Print_Area" localSheetId="4">'5 normatíva'!$A$1:$D$82</definedName>
    <definedName name="_xlnm.Print_Area" localSheetId="5">'6 int kiadások'!$A$1:$AJ$49</definedName>
    <definedName name="_xlnm.Print_Area" localSheetId="6">'7 létszám'!$A$1:$O$48</definedName>
    <definedName name="_xlnm.Print_Area" localSheetId="7">'8 oktatás'!$A$1:$D$39</definedName>
    <definedName name="_xlnm.Print_Area" localSheetId="8">'9 kultúra'!$A$1:$D$79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9" hidden="1">'10 szociális'!$A$1:$A$36</definedName>
    <definedName name="Z_186732C5_520C_4E06_B066_B4F3F0A3E322_.wvu.PrintArea" localSheetId="10" hidden="1">'11 egészségügy'!$A$1:$A$22</definedName>
    <definedName name="Z_186732C5_520C_4E06_B066_B4F3F0A3E322_.wvu.PrintArea" localSheetId="11" hidden="1">'12 gyermek és ifj.véd.'!$A$1:$A$14</definedName>
    <definedName name="Z_186732C5_520C_4E06_B066_B4F3F0A3E322_.wvu.PrintArea" localSheetId="12" hidden="1">'13 egyéb'!$A$1:$A$104</definedName>
    <definedName name="Z_186732C5_520C_4E06_B066_B4F3F0A3E322_.wvu.PrintArea" localSheetId="13" hidden="1">'14 sport'!$A$1:$A$28</definedName>
    <definedName name="Z_186732C5_520C_4E06_B066_B4F3F0A3E322_.wvu.PrintArea" localSheetId="14" hidden="1">'15 város.ü.'!$A$1:$A$21</definedName>
    <definedName name="Z_186732C5_520C_4E06_B066_B4F3F0A3E322_.wvu.PrintArea" localSheetId="15" hidden="1">'16 út-híd'!$A$1:$A$34</definedName>
    <definedName name="Z_186732C5_520C_4E06_B066_B4F3F0A3E322_.wvu.PrintArea" localSheetId="16" hidden="1">'17 felhalm.bevétel '!$A$1:$B$35</definedName>
    <definedName name="Z_186732C5_520C_4E06_B066_B4F3F0A3E322_.wvu.PrintArea" localSheetId="17" hidden="1">'18 felhalm.kiadás'!$A$1:$B$75</definedName>
    <definedName name="Z_186732C5_520C_4E06_B066_B4F3F0A3E322_.wvu.PrintArea" localSheetId="1" hidden="1">'2 mérleg'!$A$2:$H$62</definedName>
    <definedName name="Z_186732C5_520C_4E06_B066_B4F3F0A3E322_.wvu.PrintArea" localSheetId="2" hidden="1">'3 működési bevételek'!$A$1:$E$130</definedName>
    <definedName name="Z_186732C5_520C_4E06_B066_B4F3F0A3E322_.wvu.PrintArea" localSheetId="7" hidden="1">'8 oktatás'!$A$1:$A$26</definedName>
    <definedName name="Z_186732C5_520C_4E06_B066_B4F3F0A3E322_.wvu.PrintArea" localSheetId="8" hidden="1">'9 kultúra'!$A$1:$A$61</definedName>
    <definedName name="Z_6D4B996F_8915_4E78_98C2_E7EAE9C4580C_.wvu.PrintArea" localSheetId="9" hidden="1">'10 szociális'!$A$1:$A$36</definedName>
    <definedName name="Z_6D4B996F_8915_4E78_98C2_E7EAE9C4580C_.wvu.PrintArea" localSheetId="10" hidden="1">'11 egészségügy'!$A$1:$A$22</definedName>
    <definedName name="Z_6D4B996F_8915_4E78_98C2_E7EAE9C4580C_.wvu.PrintArea" localSheetId="11" hidden="1">'12 gyermek és ifj.véd.'!$A$1:$A$14</definedName>
    <definedName name="Z_6D4B996F_8915_4E78_98C2_E7EAE9C4580C_.wvu.PrintArea" localSheetId="12" hidden="1">'13 egyéb'!$A$1:$A$104</definedName>
    <definedName name="Z_6D4B996F_8915_4E78_98C2_E7EAE9C4580C_.wvu.PrintArea" localSheetId="13" hidden="1">'14 sport'!$A$1:$A$28</definedName>
    <definedName name="Z_6D4B996F_8915_4E78_98C2_E7EAE9C4580C_.wvu.PrintArea" localSheetId="14" hidden="1">'15 város.ü.'!$A$1:$A$21</definedName>
    <definedName name="Z_6D4B996F_8915_4E78_98C2_E7EAE9C4580C_.wvu.PrintArea" localSheetId="15" hidden="1">'16 út-híd'!$A$1:$A$34</definedName>
    <definedName name="Z_6D4B996F_8915_4E78_98C2_E7EAE9C4580C_.wvu.PrintArea" localSheetId="16" hidden="1">'17 felhalm.bevétel '!$A$1:$B$35</definedName>
    <definedName name="Z_6D4B996F_8915_4E78_98C2_E7EAE9C4580C_.wvu.PrintArea" localSheetId="17" hidden="1">'18 felhalm.kiadás'!$A$1:$B$75</definedName>
    <definedName name="Z_6D4B996F_8915_4E78_98C2_E7EAE9C4580C_.wvu.PrintArea" localSheetId="1" hidden="1">'2 mérleg'!$A$2:$H$62</definedName>
    <definedName name="Z_6D4B996F_8915_4E78_98C2_E7EAE9C4580C_.wvu.PrintArea" localSheetId="2" hidden="1">'3 működési bevételek'!$A$1:$E$130</definedName>
    <definedName name="Z_6D4B996F_8915_4E78_98C2_E7EAE9C4580C_.wvu.PrintArea" localSheetId="7" hidden="1">'8 oktatás'!$A$1:$A$26</definedName>
    <definedName name="Z_6D4B996F_8915_4E78_98C2_E7EAE9C4580C_.wvu.PrintArea" localSheetId="8" hidden="1">'9 kultúra'!$A$1:$A$61</definedName>
    <definedName name="Z_F05CDCE5_D631_41F9_80C7_3F3E8464BF12_.wvu.PrintArea" localSheetId="6" hidden="1">'7 létszám'!$A$1:$M$48</definedName>
    <definedName name="Z_F05CDCE5_D631_41F9_80C7_3F3E8464BF12_.wvu.PrintTitles" localSheetId="6" hidden="1">'7 létszám'!$1:$7</definedName>
  </definedNames>
  <calcPr calcId="191029"/>
  <customWorkbookViews>
    <customWorkbookView name="Szakács Eszter - Egyéni látvány" guid="{186732C5-520C-4E06-B066-B4F3F0A3E322}" mergeInterval="0" personalView="1" maximized="1" windowWidth="1020" windowHeight="594" tabRatio="738" activeSheetId="20"/>
    <customWorkbookView name="Tóth László - Egyéni látvány" guid="{6D4B996F-8915-4E78-98C2-E7EAE9C4580C}" mergeInterval="0" personalView="1" maximized="1" windowWidth="1020" windowHeight="597" tabRatio="738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35" l="1"/>
  <c r="B79" i="135"/>
  <c r="B80" i="135" s="1"/>
  <c r="B81" i="135" s="1"/>
  <c r="D78" i="135"/>
  <c r="D77" i="135"/>
  <c r="D76" i="135"/>
  <c r="D75" i="135"/>
  <c r="C72" i="135"/>
  <c r="B72" i="135"/>
  <c r="D71" i="135"/>
  <c r="D70" i="135"/>
  <c r="D72" i="135" s="1"/>
  <c r="C68" i="135"/>
  <c r="B68" i="135"/>
  <c r="D67" i="135"/>
  <c r="D66" i="135"/>
  <c r="D65" i="135"/>
  <c r="C61" i="135"/>
  <c r="B61" i="135"/>
  <c r="D60" i="135"/>
  <c r="D59" i="135"/>
  <c r="D58" i="135"/>
  <c r="C57" i="135"/>
  <c r="B57" i="135"/>
  <c r="D56" i="135"/>
  <c r="D55" i="135"/>
  <c r="D54" i="135"/>
  <c r="D53" i="135"/>
  <c r="D52" i="135"/>
  <c r="B51" i="135"/>
  <c r="D50" i="135"/>
  <c r="D49" i="135"/>
  <c r="D48" i="135"/>
  <c r="D47" i="135"/>
  <c r="D46" i="135"/>
  <c r="D45" i="135"/>
  <c r="D44" i="135"/>
  <c r="C43" i="135"/>
  <c r="C51" i="135" s="1"/>
  <c r="D42" i="135"/>
  <c r="D41" i="135"/>
  <c r="C40" i="135"/>
  <c r="B40" i="135"/>
  <c r="D39" i="135"/>
  <c r="D38" i="135"/>
  <c r="D37" i="135"/>
  <c r="D36" i="135"/>
  <c r="D35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C14" i="135"/>
  <c r="B14" i="135"/>
  <c r="D13" i="135"/>
  <c r="D12" i="135"/>
  <c r="D11" i="135"/>
  <c r="D10" i="135"/>
  <c r="D9" i="135"/>
  <c r="D8" i="135"/>
  <c r="D7" i="135"/>
  <c r="D6" i="135"/>
  <c r="D61" i="135" l="1"/>
  <c r="D68" i="135"/>
  <c r="C80" i="135"/>
  <c r="C81" i="135" s="1"/>
  <c r="B62" i="135"/>
  <c r="B73" i="135" s="1"/>
  <c r="D79" i="135"/>
  <c r="D80" i="135" s="1"/>
  <c r="D81" i="135" s="1"/>
  <c r="D14" i="135"/>
  <c r="D57" i="135"/>
  <c r="D51" i="135"/>
  <c r="C62" i="135"/>
  <c r="C73" i="135" s="1"/>
  <c r="D40" i="135"/>
  <c r="D43" i="135"/>
  <c r="D62" i="135" l="1"/>
  <c r="D73" i="135" s="1"/>
  <c r="C82" i="135"/>
  <c r="B82" i="135"/>
  <c r="D82" i="135" l="1"/>
  <c r="M46" i="134"/>
  <c r="K46" i="134"/>
  <c r="J46" i="134"/>
  <c r="G46" i="134"/>
  <c r="E46" i="134"/>
  <c r="D46" i="134"/>
  <c r="O45" i="134"/>
  <c r="I45" i="134"/>
  <c r="H45" i="134"/>
  <c r="L45" i="134" s="1"/>
  <c r="C45" i="134"/>
  <c r="B45" i="134"/>
  <c r="F45" i="134" s="1"/>
  <c r="O44" i="134"/>
  <c r="I44" i="134"/>
  <c r="H44" i="134"/>
  <c r="C44" i="134"/>
  <c r="B44" i="134"/>
  <c r="F44" i="134" s="1"/>
  <c r="O42" i="134"/>
  <c r="I42" i="134"/>
  <c r="H42" i="134"/>
  <c r="L42" i="134" s="1"/>
  <c r="C42" i="134"/>
  <c r="B42" i="134"/>
  <c r="F42" i="134" s="1"/>
  <c r="N42" i="134" s="1"/>
  <c r="O40" i="134"/>
  <c r="I40" i="134"/>
  <c r="H40" i="134"/>
  <c r="L40" i="134" s="1"/>
  <c r="C40" i="134"/>
  <c r="B40" i="134"/>
  <c r="F40" i="134" s="1"/>
  <c r="O38" i="134"/>
  <c r="I38" i="134"/>
  <c r="H38" i="134"/>
  <c r="C38" i="134"/>
  <c r="B38" i="134"/>
  <c r="F38" i="134" s="1"/>
  <c r="M36" i="134"/>
  <c r="M47" i="134" s="1"/>
  <c r="K36" i="134"/>
  <c r="J36" i="134"/>
  <c r="G36" i="134"/>
  <c r="G47" i="134" s="1"/>
  <c r="E36" i="134"/>
  <c r="E47" i="134" s="1"/>
  <c r="D36" i="134"/>
  <c r="O35" i="134"/>
  <c r="I35" i="134"/>
  <c r="H35" i="134"/>
  <c r="L35" i="134" s="1"/>
  <c r="C35" i="134"/>
  <c r="B35" i="134"/>
  <c r="F35" i="134" s="1"/>
  <c r="O34" i="134"/>
  <c r="I34" i="134"/>
  <c r="H34" i="134"/>
  <c r="L34" i="134" s="1"/>
  <c r="C34" i="134"/>
  <c r="B34" i="134"/>
  <c r="F34" i="134" s="1"/>
  <c r="O33" i="134"/>
  <c r="I33" i="134"/>
  <c r="H33" i="134"/>
  <c r="L33" i="134" s="1"/>
  <c r="C33" i="134"/>
  <c r="B33" i="134"/>
  <c r="F33" i="134" s="1"/>
  <c r="O32" i="134"/>
  <c r="I32" i="134"/>
  <c r="H32" i="134"/>
  <c r="L32" i="134" s="1"/>
  <c r="C32" i="134"/>
  <c r="B32" i="134"/>
  <c r="F32" i="134" s="1"/>
  <c r="O28" i="134"/>
  <c r="I28" i="134"/>
  <c r="H28" i="134"/>
  <c r="L28" i="134" s="1"/>
  <c r="C28" i="134"/>
  <c r="B28" i="134"/>
  <c r="F28" i="134" s="1"/>
  <c r="M27" i="134"/>
  <c r="M29" i="134" s="1"/>
  <c r="K27" i="134"/>
  <c r="K29" i="134" s="1"/>
  <c r="J27" i="134"/>
  <c r="J29" i="134" s="1"/>
  <c r="G27" i="134"/>
  <c r="G29" i="134" s="1"/>
  <c r="E27" i="134"/>
  <c r="E29" i="134" s="1"/>
  <c r="D27" i="134"/>
  <c r="D29" i="134" s="1"/>
  <c r="O26" i="134"/>
  <c r="I26" i="134"/>
  <c r="H26" i="134"/>
  <c r="L26" i="134" s="1"/>
  <c r="C26" i="134"/>
  <c r="B26" i="134"/>
  <c r="F26" i="134" s="1"/>
  <c r="O25" i="134"/>
  <c r="I25" i="134"/>
  <c r="H25" i="134"/>
  <c r="L25" i="134" s="1"/>
  <c r="C25" i="134"/>
  <c r="B25" i="134"/>
  <c r="F25" i="134" s="1"/>
  <c r="O24" i="134"/>
  <c r="I24" i="134"/>
  <c r="H24" i="134"/>
  <c r="L24" i="134" s="1"/>
  <c r="C24" i="134"/>
  <c r="B24" i="134"/>
  <c r="F24" i="134" s="1"/>
  <c r="O23" i="134"/>
  <c r="I23" i="134"/>
  <c r="H23" i="134"/>
  <c r="L23" i="134" s="1"/>
  <c r="C23" i="134"/>
  <c r="B23" i="134"/>
  <c r="F23" i="134" s="1"/>
  <c r="O22" i="134"/>
  <c r="I22" i="134"/>
  <c r="H22" i="134"/>
  <c r="L22" i="134" s="1"/>
  <c r="C22" i="134"/>
  <c r="B22" i="134"/>
  <c r="F22" i="134" s="1"/>
  <c r="O21" i="134"/>
  <c r="I21" i="134"/>
  <c r="H21" i="134"/>
  <c r="L21" i="134" s="1"/>
  <c r="C21" i="134"/>
  <c r="B21" i="134"/>
  <c r="F21" i="134" s="1"/>
  <c r="O20" i="134"/>
  <c r="I20" i="134"/>
  <c r="H20" i="134"/>
  <c r="L20" i="134" s="1"/>
  <c r="C20" i="134"/>
  <c r="B20" i="134"/>
  <c r="F20" i="134" s="1"/>
  <c r="O19" i="134"/>
  <c r="I19" i="134"/>
  <c r="H19" i="134"/>
  <c r="L19" i="134" s="1"/>
  <c r="C19" i="134"/>
  <c r="B19" i="134"/>
  <c r="F19" i="134" s="1"/>
  <c r="O18" i="134"/>
  <c r="I18" i="134"/>
  <c r="H18" i="134"/>
  <c r="L18" i="134" s="1"/>
  <c r="C18" i="134"/>
  <c r="B18" i="134"/>
  <c r="F18" i="134" s="1"/>
  <c r="O17" i="134"/>
  <c r="I17" i="134"/>
  <c r="H17" i="134"/>
  <c r="L17" i="134" s="1"/>
  <c r="C17" i="134"/>
  <c r="B17" i="134"/>
  <c r="F17" i="134" s="1"/>
  <c r="O16" i="134"/>
  <c r="I16" i="134"/>
  <c r="H16" i="134"/>
  <c r="L16" i="134" s="1"/>
  <c r="C16" i="134"/>
  <c r="B16" i="134"/>
  <c r="F16" i="134" s="1"/>
  <c r="O15" i="134"/>
  <c r="I15" i="134"/>
  <c r="H15" i="134"/>
  <c r="L15" i="134" s="1"/>
  <c r="C15" i="134"/>
  <c r="B15" i="134"/>
  <c r="F15" i="134" s="1"/>
  <c r="O14" i="134"/>
  <c r="I14" i="134"/>
  <c r="H14" i="134"/>
  <c r="L14" i="134" s="1"/>
  <c r="C14" i="134"/>
  <c r="B14" i="134"/>
  <c r="F14" i="134" s="1"/>
  <c r="O13" i="134"/>
  <c r="I13" i="134"/>
  <c r="H13" i="134"/>
  <c r="L13" i="134" s="1"/>
  <c r="C13" i="134"/>
  <c r="B13" i="134"/>
  <c r="F13" i="134" s="1"/>
  <c r="O12" i="134"/>
  <c r="I12" i="134"/>
  <c r="H12" i="134"/>
  <c r="L12" i="134" s="1"/>
  <c r="C12" i="134"/>
  <c r="B12" i="134"/>
  <c r="F12" i="134" s="1"/>
  <c r="O11" i="134"/>
  <c r="I11" i="134"/>
  <c r="H11" i="134"/>
  <c r="L11" i="134" s="1"/>
  <c r="C11" i="134"/>
  <c r="B11" i="134"/>
  <c r="F11" i="134" s="1"/>
  <c r="O10" i="134"/>
  <c r="I10" i="134"/>
  <c r="H10" i="134"/>
  <c r="L10" i="134" s="1"/>
  <c r="C10" i="134"/>
  <c r="B10" i="134"/>
  <c r="F10" i="134" s="1"/>
  <c r="O9" i="134"/>
  <c r="I9" i="134"/>
  <c r="H9" i="134"/>
  <c r="C9" i="134"/>
  <c r="B9" i="134"/>
  <c r="F9" i="134" s="1"/>
  <c r="AC47" i="133"/>
  <c r="Z47" i="133"/>
  <c r="W47" i="133"/>
  <c r="M47" i="133"/>
  <c r="M48" i="133" s="1"/>
  <c r="I47" i="133"/>
  <c r="F47" i="133"/>
  <c r="C47" i="133"/>
  <c r="AF46" i="133"/>
  <c r="AB46" i="133"/>
  <c r="AD46" i="133" s="1"/>
  <c r="Y46" i="133"/>
  <c r="AA46" i="133" s="1"/>
  <c r="V46" i="133"/>
  <c r="P46" i="133"/>
  <c r="S46" i="133" s="1"/>
  <c r="O46" i="133"/>
  <c r="L46" i="133"/>
  <c r="N46" i="133" s="1"/>
  <c r="H46" i="133"/>
  <c r="J46" i="133" s="1"/>
  <c r="E46" i="133"/>
  <c r="G46" i="133" s="1"/>
  <c r="B46" i="133"/>
  <c r="AF45" i="133"/>
  <c r="AB45" i="133"/>
  <c r="AD45" i="133" s="1"/>
  <c r="Y45" i="133"/>
  <c r="AA45" i="133" s="1"/>
  <c r="V45" i="133"/>
  <c r="X45" i="133" s="1"/>
  <c r="S45" i="133"/>
  <c r="O45" i="133"/>
  <c r="Q45" i="133" s="1"/>
  <c r="L45" i="133"/>
  <c r="N45" i="133" s="1"/>
  <c r="H45" i="133"/>
  <c r="E45" i="133"/>
  <c r="B45" i="133"/>
  <c r="AF43" i="133"/>
  <c r="AB43" i="133"/>
  <c r="AD43" i="133" s="1"/>
  <c r="Y43" i="133"/>
  <c r="AA43" i="133" s="1"/>
  <c r="V43" i="133"/>
  <c r="X43" i="133" s="1"/>
  <c r="S43" i="133"/>
  <c r="O43" i="133"/>
  <c r="Q43" i="133" s="1"/>
  <c r="L43" i="133"/>
  <c r="N43" i="133" s="1"/>
  <c r="H43" i="133"/>
  <c r="J43" i="133" s="1"/>
  <c r="E43" i="133"/>
  <c r="G43" i="133" s="1"/>
  <c r="B43" i="133"/>
  <c r="D43" i="133" s="1"/>
  <c r="AF41" i="133"/>
  <c r="AI41" i="133" s="1"/>
  <c r="AB41" i="133"/>
  <c r="AD41" i="133" s="1"/>
  <c r="Y41" i="133"/>
  <c r="AA41" i="133" s="1"/>
  <c r="V41" i="133"/>
  <c r="S41" i="133"/>
  <c r="O41" i="133"/>
  <c r="Q41" i="133" s="1"/>
  <c r="L41" i="133"/>
  <c r="N41" i="133" s="1"/>
  <c r="H41" i="133"/>
  <c r="J41" i="133" s="1"/>
  <c r="E41" i="133"/>
  <c r="G41" i="133" s="1"/>
  <c r="B41" i="133"/>
  <c r="AF39" i="133"/>
  <c r="AB39" i="133"/>
  <c r="AD39" i="133" s="1"/>
  <c r="Y39" i="133"/>
  <c r="AA39" i="133" s="1"/>
  <c r="V39" i="133"/>
  <c r="X39" i="133" s="1"/>
  <c r="S39" i="133"/>
  <c r="AI39" i="133" s="1"/>
  <c r="O39" i="133"/>
  <c r="Q39" i="133" s="1"/>
  <c r="L39" i="133"/>
  <c r="N39" i="133" s="1"/>
  <c r="H39" i="133"/>
  <c r="J39" i="133" s="1"/>
  <c r="E39" i="133"/>
  <c r="G39" i="133" s="1"/>
  <c r="B39" i="133"/>
  <c r="D39" i="133" s="1"/>
  <c r="AC37" i="133"/>
  <c r="Z37" i="133"/>
  <c r="Z48" i="133" s="1"/>
  <c r="W37" i="133"/>
  <c r="W48" i="133" s="1"/>
  <c r="P37" i="133"/>
  <c r="M37" i="133"/>
  <c r="I37" i="133"/>
  <c r="I48" i="133" s="1"/>
  <c r="F37" i="133"/>
  <c r="F48" i="133" s="1"/>
  <c r="C37" i="133"/>
  <c r="AF36" i="133"/>
  <c r="AB36" i="133"/>
  <c r="AD36" i="133" s="1"/>
  <c r="Y36" i="133"/>
  <c r="AA36" i="133" s="1"/>
  <c r="V36" i="133"/>
  <c r="X36" i="133" s="1"/>
  <c r="S36" i="133"/>
  <c r="O36" i="133"/>
  <c r="Q36" i="133" s="1"/>
  <c r="L36" i="133"/>
  <c r="N36" i="133" s="1"/>
  <c r="H36" i="133"/>
  <c r="J36" i="133" s="1"/>
  <c r="E36" i="133"/>
  <c r="B36" i="133"/>
  <c r="D36" i="133" s="1"/>
  <c r="AF35" i="133"/>
  <c r="AB35" i="133"/>
  <c r="AD35" i="133" s="1"/>
  <c r="Y35" i="133"/>
  <c r="V35" i="133"/>
  <c r="X35" i="133" s="1"/>
  <c r="S35" i="133"/>
  <c r="O35" i="133"/>
  <c r="Q35" i="133" s="1"/>
  <c r="L35" i="133"/>
  <c r="N35" i="133" s="1"/>
  <c r="H35" i="133"/>
  <c r="J35" i="133" s="1"/>
  <c r="E35" i="133"/>
  <c r="G35" i="133" s="1"/>
  <c r="B35" i="133"/>
  <c r="AF34" i="133"/>
  <c r="AB34" i="133"/>
  <c r="AD34" i="133" s="1"/>
  <c r="Y34" i="133"/>
  <c r="AA34" i="133" s="1"/>
  <c r="V34" i="133"/>
  <c r="X34" i="133" s="1"/>
  <c r="S34" i="133"/>
  <c r="O34" i="133"/>
  <c r="Q34" i="133" s="1"/>
  <c r="L34" i="133"/>
  <c r="N34" i="133" s="1"/>
  <c r="H34" i="133"/>
  <c r="J34" i="133" s="1"/>
  <c r="E34" i="133"/>
  <c r="B34" i="133"/>
  <c r="D34" i="133" s="1"/>
  <c r="AF33" i="133"/>
  <c r="AB33" i="133"/>
  <c r="Y33" i="133"/>
  <c r="AA33" i="133" s="1"/>
  <c r="V33" i="133"/>
  <c r="S33" i="133"/>
  <c r="O33" i="133"/>
  <c r="L33" i="133"/>
  <c r="N33" i="133" s="1"/>
  <c r="H33" i="133"/>
  <c r="J33" i="133" s="1"/>
  <c r="E33" i="133"/>
  <c r="G33" i="133" s="1"/>
  <c r="B33" i="133"/>
  <c r="P30" i="133"/>
  <c r="AF29" i="133"/>
  <c r="AB29" i="133"/>
  <c r="AD29" i="133" s="1"/>
  <c r="Y29" i="133"/>
  <c r="AA29" i="133" s="1"/>
  <c r="V29" i="133"/>
  <c r="X29" i="133" s="1"/>
  <c r="S29" i="133"/>
  <c r="O29" i="133"/>
  <c r="Q29" i="133" s="1"/>
  <c r="L29" i="133"/>
  <c r="N29" i="133" s="1"/>
  <c r="H29" i="133"/>
  <c r="J29" i="133" s="1"/>
  <c r="E29" i="133"/>
  <c r="G29" i="133" s="1"/>
  <c r="B29" i="133"/>
  <c r="D29" i="133" s="1"/>
  <c r="AC28" i="133"/>
  <c r="AC30" i="133" s="1"/>
  <c r="Z28" i="133"/>
  <c r="Z30" i="133" s="1"/>
  <c r="W28" i="133"/>
  <c r="W30" i="133" s="1"/>
  <c r="P28" i="133"/>
  <c r="M28" i="133"/>
  <c r="M30" i="133" s="1"/>
  <c r="I28" i="133"/>
  <c r="I30" i="133" s="1"/>
  <c r="I49" i="133" s="1"/>
  <c r="F28" i="133"/>
  <c r="F30" i="133" s="1"/>
  <c r="C28" i="133"/>
  <c r="C30" i="133" s="1"/>
  <c r="AF27" i="133"/>
  <c r="AB27" i="133"/>
  <c r="AD27" i="133" s="1"/>
  <c r="Y27" i="133"/>
  <c r="V27" i="133"/>
  <c r="X27" i="133" s="1"/>
  <c r="S27" i="133"/>
  <c r="O27" i="133"/>
  <c r="Q27" i="133" s="1"/>
  <c r="L27" i="133"/>
  <c r="N27" i="133" s="1"/>
  <c r="H27" i="133"/>
  <c r="J27" i="133" s="1"/>
  <c r="E27" i="133"/>
  <c r="G27" i="133" s="1"/>
  <c r="B27" i="133"/>
  <c r="D27" i="133" s="1"/>
  <c r="AF26" i="133"/>
  <c r="AB26" i="133"/>
  <c r="Y26" i="133"/>
  <c r="AA26" i="133" s="1"/>
  <c r="V26" i="133"/>
  <c r="X26" i="133" s="1"/>
  <c r="S26" i="133"/>
  <c r="O26" i="133"/>
  <c r="Q26" i="133" s="1"/>
  <c r="L26" i="133"/>
  <c r="N26" i="133" s="1"/>
  <c r="H26" i="133"/>
  <c r="J26" i="133" s="1"/>
  <c r="E26" i="133"/>
  <c r="G26" i="133" s="1"/>
  <c r="B26" i="133"/>
  <c r="AF25" i="133"/>
  <c r="AB25" i="133"/>
  <c r="AD25" i="133" s="1"/>
  <c r="Y25" i="133"/>
  <c r="AA25" i="133" s="1"/>
  <c r="V25" i="133"/>
  <c r="X25" i="133" s="1"/>
  <c r="S25" i="133"/>
  <c r="O25" i="133"/>
  <c r="Q25" i="133" s="1"/>
  <c r="L25" i="133"/>
  <c r="N25" i="133" s="1"/>
  <c r="H25" i="133"/>
  <c r="J25" i="133" s="1"/>
  <c r="E25" i="133"/>
  <c r="G25" i="133" s="1"/>
  <c r="B25" i="133"/>
  <c r="D25" i="133" s="1"/>
  <c r="AF24" i="133"/>
  <c r="AI24" i="133" s="1"/>
  <c r="AB24" i="133"/>
  <c r="AD24" i="133" s="1"/>
  <c r="Y24" i="133"/>
  <c r="AA24" i="133" s="1"/>
  <c r="V24" i="133"/>
  <c r="S24" i="133"/>
  <c r="O24" i="133"/>
  <c r="Q24" i="133" s="1"/>
  <c r="L24" i="133"/>
  <c r="N24" i="133" s="1"/>
  <c r="H24" i="133"/>
  <c r="J24" i="133" s="1"/>
  <c r="E24" i="133"/>
  <c r="G24" i="133" s="1"/>
  <c r="B24" i="133"/>
  <c r="D24" i="133" s="1"/>
  <c r="AF23" i="133"/>
  <c r="AB23" i="133"/>
  <c r="AD23" i="133" s="1"/>
  <c r="Y23" i="133"/>
  <c r="AA23" i="133" s="1"/>
  <c r="V23" i="133"/>
  <c r="X23" i="133" s="1"/>
  <c r="S23" i="133"/>
  <c r="O23" i="133"/>
  <c r="Q23" i="133" s="1"/>
  <c r="L23" i="133"/>
  <c r="N23" i="133" s="1"/>
  <c r="H23" i="133"/>
  <c r="J23" i="133" s="1"/>
  <c r="E23" i="133"/>
  <c r="G23" i="133" s="1"/>
  <c r="B23" i="133"/>
  <c r="AF22" i="133"/>
  <c r="AI22" i="133" s="1"/>
  <c r="AB22" i="133"/>
  <c r="AD22" i="133" s="1"/>
  <c r="Y22" i="133"/>
  <c r="AA22" i="133" s="1"/>
  <c r="V22" i="133"/>
  <c r="S22" i="133"/>
  <c r="O22" i="133"/>
  <c r="Q22" i="133" s="1"/>
  <c r="L22" i="133"/>
  <c r="N22" i="133" s="1"/>
  <c r="H22" i="133"/>
  <c r="J22" i="133" s="1"/>
  <c r="E22" i="133"/>
  <c r="G22" i="133" s="1"/>
  <c r="B22" i="133"/>
  <c r="D22" i="133" s="1"/>
  <c r="AF21" i="133"/>
  <c r="AB21" i="133"/>
  <c r="Y21" i="133"/>
  <c r="AA21" i="133" s="1"/>
  <c r="V21" i="133"/>
  <c r="X21" i="133" s="1"/>
  <c r="S21" i="133"/>
  <c r="O21" i="133"/>
  <c r="Q21" i="133" s="1"/>
  <c r="L21" i="133"/>
  <c r="N21" i="133" s="1"/>
  <c r="H21" i="133"/>
  <c r="J21" i="133" s="1"/>
  <c r="E21" i="133"/>
  <c r="G21" i="133" s="1"/>
  <c r="B21" i="133"/>
  <c r="D21" i="133" s="1"/>
  <c r="AF20" i="133"/>
  <c r="AI20" i="133" s="1"/>
  <c r="AB20" i="133"/>
  <c r="AD20" i="133" s="1"/>
  <c r="Y20" i="133"/>
  <c r="AA20" i="133" s="1"/>
  <c r="V20" i="133"/>
  <c r="S20" i="133"/>
  <c r="O20" i="133"/>
  <c r="Q20" i="133" s="1"/>
  <c r="L20" i="133"/>
  <c r="N20" i="133" s="1"/>
  <c r="H20" i="133"/>
  <c r="J20" i="133" s="1"/>
  <c r="E20" i="133"/>
  <c r="G20" i="133" s="1"/>
  <c r="B20" i="133"/>
  <c r="AF19" i="133"/>
  <c r="AB19" i="133"/>
  <c r="AD19" i="133" s="1"/>
  <c r="Y19" i="133"/>
  <c r="V19" i="133"/>
  <c r="X19" i="133" s="1"/>
  <c r="S19" i="133"/>
  <c r="O19" i="133"/>
  <c r="Q19" i="133" s="1"/>
  <c r="L19" i="133"/>
  <c r="N19" i="133" s="1"/>
  <c r="H19" i="133"/>
  <c r="J19" i="133" s="1"/>
  <c r="E19" i="133"/>
  <c r="G19" i="133" s="1"/>
  <c r="B19" i="133"/>
  <c r="D19" i="133" s="1"/>
  <c r="AF18" i="133"/>
  <c r="AI18" i="133" s="1"/>
  <c r="AB18" i="133"/>
  <c r="AD18" i="133" s="1"/>
  <c r="Y18" i="133"/>
  <c r="V18" i="133"/>
  <c r="X18" i="133" s="1"/>
  <c r="S18" i="133"/>
  <c r="O18" i="133"/>
  <c r="Q18" i="133" s="1"/>
  <c r="L18" i="133"/>
  <c r="N18" i="133" s="1"/>
  <c r="H18" i="133"/>
  <c r="J18" i="133" s="1"/>
  <c r="E18" i="133"/>
  <c r="G18" i="133" s="1"/>
  <c r="B18" i="133"/>
  <c r="AF17" i="133"/>
  <c r="AI17" i="133" s="1"/>
  <c r="AB17" i="133"/>
  <c r="AD17" i="133" s="1"/>
  <c r="Y17" i="133"/>
  <c r="AA17" i="133" s="1"/>
  <c r="V17" i="133"/>
  <c r="X17" i="133" s="1"/>
  <c r="S17" i="133"/>
  <c r="O17" i="133"/>
  <c r="Q17" i="133" s="1"/>
  <c r="L17" i="133"/>
  <c r="N17" i="133" s="1"/>
  <c r="H17" i="133"/>
  <c r="J17" i="133" s="1"/>
  <c r="E17" i="133"/>
  <c r="G17" i="133" s="1"/>
  <c r="B17" i="133"/>
  <c r="D17" i="133" s="1"/>
  <c r="AF16" i="133"/>
  <c r="AI16" i="133" s="1"/>
  <c r="AB16" i="133"/>
  <c r="AD16" i="133" s="1"/>
  <c r="Y16" i="133"/>
  <c r="AA16" i="133" s="1"/>
  <c r="V16" i="133"/>
  <c r="S16" i="133"/>
  <c r="O16" i="133"/>
  <c r="Q16" i="133" s="1"/>
  <c r="L16" i="133"/>
  <c r="N16" i="133" s="1"/>
  <c r="H16" i="133"/>
  <c r="J16" i="133" s="1"/>
  <c r="E16" i="133"/>
  <c r="G16" i="133" s="1"/>
  <c r="B16" i="133"/>
  <c r="AF15" i="133"/>
  <c r="AI15" i="133" s="1"/>
  <c r="AB15" i="133"/>
  <c r="AD15" i="133" s="1"/>
  <c r="Y15" i="133"/>
  <c r="AA15" i="133" s="1"/>
  <c r="V15" i="133"/>
  <c r="X15" i="133" s="1"/>
  <c r="S15" i="133"/>
  <c r="O15" i="133"/>
  <c r="Q15" i="133" s="1"/>
  <c r="L15" i="133"/>
  <c r="N15" i="133" s="1"/>
  <c r="H15" i="133"/>
  <c r="J15" i="133" s="1"/>
  <c r="E15" i="133"/>
  <c r="G15" i="133" s="1"/>
  <c r="B15" i="133"/>
  <c r="D15" i="133" s="1"/>
  <c r="AF14" i="133"/>
  <c r="AI14" i="133" s="1"/>
  <c r="AB14" i="133"/>
  <c r="AD14" i="133" s="1"/>
  <c r="Y14" i="133"/>
  <c r="AA14" i="133" s="1"/>
  <c r="V14" i="133"/>
  <c r="X14" i="133" s="1"/>
  <c r="S14" i="133"/>
  <c r="O14" i="133"/>
  <c r="Q14" i="133" s="1"/>
  <c r="L14" i="133"/>
  <c r="N14" i="133" s="1"/>
  <c r="H14" i="133"/>
  <c r="J14" i="133" s="1"/>
  <c r="E14" i="133"/>
  <c r="G14" i="133" s="1"/>
  <c r="B14" i="133"/>
  <c r="AF13" i="133"/>
  <c r="AB13" i="133"/>
  <c r="AD13" i="133" s="1"/>
  <c r="Y13" i="133"/>
  <c r="V13" i="133"/>
  <c r="X13" i="133" s="1"/>
  <c r="S13" i="133"/>
  <c r="AI13" i="133" s="1"/>
  <c r="O13" i="133"/>
  <c r="Q13" i="133" s="1"/>
  <c r="L13" i="133"/>
  <c r="H13" i="133"/>
  <c r="J13" i="133" s="1"/>
  <c r="E13" i="133"/>
  <c r="G13" i="133" s="1"/>
  <c r="B13" i="133"/>
  <c r="D13" i="133" s="1"/>
  <c r="AF12" i="133"/>
  <c r="AB12" i="133"/>
  <c r="AD12" i="133" s="1"/>
  <c r="Y12" i="133"/>
  <c r="V12" i="133"/>
  <c r="X12" i="133" s="1"/>
  <c r="S12" i="133"/>
  <c r="O12" i="133"/>
  <c r="Q12" i="133" s="1"/>
  <c r="L12" i="133"/>
  <c r="N12" i="133" s="1"/>
  <c r="H12" i="133"/>
  <c r="J12" i="133" s="1"/>
  <c r="E12" i="133"/>
  <c r="B12" i="133"/>
  <c r="D12" i="133" s="1"/>
  <c r="AI11" i="133"/>
  <c r="AF11" i="133"/>
  <c r="AB11" i="133"/>
  <c r="AD11" i="133" s="1"/>
  <c r="Y11" i="133"/>
  <c r="V11" i="133"/>
  <c r="S11" i="133"/>
  <c r="O11" i="133"/>
  <c r="Q11" i="133" s="1"/>
  <c r="L11" i="133"/>
  <c r="N11" i="133" s="1"/>
  <c r="H11" i="133"/>
  <c r="J11" i="133" s="1"/>
  <c r="E11" i="133"/>
  <c r="G11" i="133" s="1"/>
  <c r="B11" i="133"/>
  <c r="AF10" i="133"/>
  <c r="AB10" i="133"/>
  <c r="AD10" i="133" s="1"/>
  <c r="Y10" i="133"/>
  <c r="AA10" i="133" s="1"/>
  <c r="V10" i="133"/>
  <c r="X10" i="133" s="1"/>
  <c r="S10" i="133"/>
  <c r="O10" i="133"/>
  <c r="Q10" i="133" s="1"/>
  <c r="L10" i="133"/>
  <c r="N10" i="133" s="1"/>
  <c r="H10" i="133"/>
  <c r="E10" i="133"/>
  <c r="G10" i="133" s="1"/>
  <c r="B10" i="133"/>
  <c r="D10" i="133" s="1"/>
  <c r="AI48" i="132"/>
  <c r="AL47" i="132"/>
  <c r="AI47" i="132"/>
  <c r="AH47" i="132"/>
  <c r="Y47" i="132"/>
  <c r="V47" i="132"/>
  <c r="S47" i="132"/>
  <c r="L47" i="132"/>
  <c r="I47" i="132"/>
  <c r="F47" i="132"/>
  <c r="C47" i="132"/>
  <c r="AK46" i="132"/>
  <c r="AJ46" i="132"/>
  <c r="AB46" i="132"/>
  <c r="X46" i="132"/>
  <c r="U46" i="132"/>
  <c r="W46" i="132" s="1"/>
  <c r="R46" i="132"/>
  <c r="T46" i="132" s="1"/>
  <c r="O46" i="132"/>
  <c r="K46" i="132"/>
  <c r="H46" i="132"/>
  <c r="J46" i="132" s="1"/>
  <c r="E46" i="132"/>
  <c r="G46" i="132" s="1"/>
  <c r="B46" i="132"/>
  <c r="AK45" i="132"/>
  <c r="AM45" i="132" s="1"/>
  <c r="AJ45" i="132"/>
  <c r="AB45" i="132"/>
  <c r="X45" i="132"/>
  <c r="Z45" i="132" s="1"/>
  <c r="U45" i="132"/>
  <c r="R45" i="132"/>
  <c r="O45" i="132"/>
  <c r="K45" i="132"/>
  <c r="H45" i="132"/>
  <c r="E45" i="132"/>
  <c r="B45" i="132"/>
  <c r="D45" i="132" s="1"/>
  <c r="AK43" i="132"/>
  <c r="AM43" i="132" s="1"/>
  <c r="AJ43" i="132"/>
  <c r="AE43" i="132"/>
  <c r="AB43" i="132"/>
  <c r="X43" i="132"/>
  <c r="Z43" i="132" s="1"/>
  <c r="U43" i="132"/>
  <c r="T43" i="132"/>
  <c r="R43" i="132"/>
  <c r="O43" i="132"/>
  <c r="K43" i="132"/>
  <c r="M43" i="132" s="1"/>
  <c r="H43" i="132"/>
  <c r="J43" i="132" s="1"/>
  <c r="E43" i="132"/>
  <c r="G43" i="132" s="1"/>
  <c r="B43" i="132"/>
  <c r="D43" i="132" s="1"/>
  <c r="AK41" i="132"/>
  <c r="AM41" i="132" s="1"/>
  <c r="AJ41" i="132"/>
  <c r="AB41" i="132"/>
  <c r="X41" i="132"/>
  <c r="U41" i="132"/>
  <c r="R41" i="132"/>
  <c r="T41" i="132" s="1"/>
  <c r="O41" i="132"/>
  <c r="AE41" i="132" s="1"/>
  <c r="K41" i="132"/>
  <c r="M41" i="132" s="1"/>
  <c r="H41" i="132"/>
  <c r="J41" i="132" s="1"/>
  <c r="E41" i="132"/>
  <c r="G41" i="132" s="1"/>
  <c r="B41" i="132"/>
  <c r="AK39" i="132"/>
  <c r="AM39" i="132" s="1"/>
  <c r="AJ39" i="132"/>
  <c r="AB39" i="132"/>
  <c r="X39" i="132"/>
  <c r="Z39" i="132" s="1"/>
  <c r="U39" i="132"/>
  <c r="W39" i="132" s="1"/>
  <c r="R39" i="132"/>
  <c r="T39" i="132" s="1"/>
  <c r="O39" i="132"/>
  <c r="K39" i="132"/>
  <c r="M39" i="132" s="1"/>
  <c r="H39" i="132"/>
  <c r="J39" i="132" s="1"/>
  <c r="E39" i="132"/>
  <c r="G39" i="132" s="1"/>
  <c r="B39" i="132"/>
  <c r="D39" i="132" s="1"/>
  <c r="AL37" i="132"/>
  <c r="AI37" i="132"/>
  <c r="AH37" i="132"/>
  <c r="AH48" i="132" s="1"/>
  <c r="Y37" i="132"/>
  <c r="Y48" i="132" s="1"/>
  <c r="V37" i="132"/>
  <c r="V48" i="132" s="1"/>
  <c r="S37" i="132"/>
  <c r="L37" i="132"/>
  <c r="L48" i="132" s="1"/>
  <c r="I37" i="132"/>
  <c r="F37" i="132"/>
  <c r="C37" i="132"/>
  <c r="C48" i="132" s="1"/>
  <c r="AK36" i="132"/>
  <c r="AM36" i="132" s="1"/>
  <c r="AJ36" i="132"/>
  <c r="AB36" i="132"/>
  <c r="X36" i="132"/>
  <c r="Z36" i="132" s="1"/>
  <c r="U36" i="132"/>
  <c r="W36" i="132" s="1"/>
  <c r="R36" i="132"/>
  <c r="O36" i="132"/>
  <c r="K36" i="132"/>
  <c r="M36" i="132" s="1"/>
  <c r="H36" i="132"/>
  <c r="J36" i="132" s="1"/>
  <c r="E36" i="132"/>
  <c r="G36" i="132" s="1"/>
  <c r="B36" i="132"/>
  <c r="D36" i="132" s="1"/>
  <c r="AK35" i="132"/>
  <c r="AM35" i="132" s="1"/>
  <c r="AJ35" i="132"/>
  <c r="AB35" i="132"/>
  <c r="X35" i="132"/>
  <c r="Z35" i="132" s="1"/>
  <c r="U35" i="132"/>
  <c r="W35" i="132" s="1"/>
  <c r="R35" i="132"/>
  <c r="T35" i="132" s="1"/>
  <c r="O35" i="132"/>
  <c r="AE35" i="132" s="1"/>
  <c r="K35" i="132"/>
  <c r="H35" i="132"/>
  <c r="J35" i="132" s="1"/>
  <c r="E35" i="132"/>
  <c r="G35" i="132" s="1"/>
  <c r="B35" i="132"/>
  <c r="D35" i="132" s="1"/>
  <c r="AK34" i="132"/>
  <c r="AM34" i="132" s="1"/>
  <c r="AJ34" i="132"/>
  <c r="AB34" i="132"/>
  <c r="X34" i="132"/>
  <c r="Z34" i="132" s="1"/>
  <c r="U34" i="132"/>
  <c r="R34" i="132"/>
  <c r="T34" i="132" s="1"/>
  <c r="O34" i="132"/>
  <c r="K34" i="132"/>
  <c r="M34" i="132" s="1"/>
  <c r="H34" i="132"/>
  <c r="J34" i="132" s="1"/>
  <c r="E34" i="132"/>
  <c r="B34" i="132"/>
  <c r="D34" i="132" s="1"/>
  <c r="AK33" i="132"/>
  <c r="AM33" i="132" s="1"/>
  <c r="AJ33" i="132"/>
  <c r="AB33" i="132"/>
  <c r="X33" i="132"/>
  <c r="Z33" i="132" s="1"/>
  <c r="U33" i="132"/>
  <c r="W33" i="132" s="1"/>
  <c r="R33" i="132"/>
  <c r="O33" i="132"/>
  <c r="K33" i="132"/>
  <c r="M33" i="132" s="1"/>
  <c r="H33" i="132"/>
  <c r="E33" i="132"/>
  <c r="G33" i="132" s="1"/>
  <c r="B33" i="132"/>
  <c r="AK29" i="132"/>
  <c r="AM29" i="132" s="1"/>
  <c r="AJ29" i="132"/>
  <c r="AB29" i="132"/>
  <c r="X29" i="132"/>
  <c r="Z29" i="132" s="1"/>
  <c r="U29" i="132"/>
  <c r="W29" i="132" s="1"/>
  <c r="R29" i="132"/>
  <c r="O29" i="132"/>
  <c r="K29" i="132"/>
  <c r="M29" i="132" s="1"/>
  <c r="H29" i="132"/>
  <c r="J29" i="132" s="1"/>
  <c r="E29" i="132"/>
  <c r="G29" i="132" s="1"/>
  <c r="B29" i="132"/>
  <c r="AL28" i="132"/>
  <c r="AL30" i="132" s="1"/>
  <c r="AI28" i="132"/>
  <c r="AI30" i="132" s="1"/>
  <c r="AI49" i="132" s="1"/>
  <c r="AH28" i="132"/>
  <c r="AH30" i="132" s="1"/>
  <c r="Y28" i="132"/>
  <c r="Y30" i="132" s="1"/>
  <c r="V28" i="132"/>
  <c r="V30" i="132" s="1"/>
  <c r="S28" i="132"/>
  <c r="S30" i="132" s="1"/>
  <c r="L28" i="132"/>
  <c r="L30" i="132" s="1"/>
  <c r="L49" i="132" s="1"/>
  <c r="I28" i="132"/>
  <c r="I30" i="132" s="1"/>
  <c r="F28" i="132"/>
  <c r="F30" i="132" s="1"/>
  <c r="C28" i="132"/>
  <c r="C30" i="132" s="1"/>
  <c r="AK27" i="132"/>
  <c r="AM27" i="132" s="1"/>
  <c r="AJ27" i="132"/>
  <c r="AB27" i="132"/>
  <c r="X27" i="132"/>
  <c r="Z27" i="132" s="1"/>
  <c r="U27" i="132"/>
  <c r="R27" i="132"/>
  <c r="T27" i="132" s="1"/>
  <c r="O27" i="132"/>
  <c r="K27" i="132"/>
  <c r="M27" i="132" s="1"/>
  <c r="H27" i="132"/>
  <c r="J27" i="132" s="1"/>
  <c r="E27" i="132"/>
  <c r="G27" i="132" s="1"/>
  <c r="B27" i="132"/>
  <c r="D27" i="132" s="1"/>
  <c r="AK26" i="132"/>
  <c r="AM26" i="132" s="1"/>
  <c r="AJ26" i="132"/>
  <c r="AB26" i="132"/>
  <c r="X26" i="132"/>
  <c r="Z26" i="132" s="1"/>
  <c r="U26" i="132"/>
  <c r="R26" i="132"/>
  <c r="T26" i="132" s="1"/>
  <c r="O26" i="132"/>
  <c r="K26" i="132"/>
  <c r="M26" i="132" s="1"/>
  <c r="H26" i="132"/>
  <c r="J26" i="132" s="1"/>
  <c r="E26" i="132"/>
  <c r="G26" i="132" s="1"/>
  <c r="B26" i="132"/>
  <c r="D26" i="132" s="1"/>
  <c r="AK25" i="132"/>
  <c r="AM25" i="132" s="1"/>
  <c r="AJ25" i="132"/>
  <c r="AB25" i="132"/>
  <c r="X25" i="132"/>
  <c r="Z25" i="132" s="1"/>
  <c r="U25" i="132"/>
  <c r="W25" i="132" s="1"/>
  <c r="R25" i="132"/>
  <c r="O25" i="132"/>
  <c r="AE25" i="132" s="1"/>
  <c r="K25" i="132"/>
  <c r="M25" i="132" s="1"/>
  <c r="H25" i="132"/>
  <c r="E25" i="132"/>
  <c r="G25" i="132" s="1"/>
  <c r="B25" i="132"/>
  <c r="D25" i="132" s="1"/>
  <c r="AK24" i="132"/>
  <c r="AM24" i="132" s="1"/>
  <c r="AJ24" i="132"/>
  <c r="AB24" i="132"/>
  <c r="AE24" i="132" s="1"/>
  <c r="X24" i="132"/>
  <c r="Z24" i="132" s="1"/>
  <c r="U24" i="132"/>
  <c r="W24" i="132" s="1"/>
  <c r="R24" i="132"/>
  <c r="O24" i="132"/>
  <c r="K24" i="132"/>
  <c r="M24" i="132" s="1"/>
  <c r="H24" i="132"/>
  <c r="J24" i="132" s="1"/>
  <c r="E24" i="132"/>
  <c r="G24" i="132" s="1"/>
  <c r="B24" i="132"/>
  <c r="D24" i="132" s="1"/>
  <c r="AK23" i="132"/>
  <c r="AM23" i="132" s="1"/>
  <c r="AJ23" i="132"/>
  <c r="AB23" i="132"/>
  <c r="X23" i="132"/>
  <c r="Z23" i="132" s="1"/>
  <c r="U23" i="132"/>
  <c r="W23" i="132" s="1"/>
  <c r="R23" i="132"/>
  <c r="T23" i="132" s="1"/>
  <c r="O23" i="132"/>
  <c r="AE23" i="132" s="1"/>
  <c r="K23" i="132"/>
  <c r="M23" i="132" s="1"/>
  <c r="H23" i="132"/>
  <c r="J23" i="132" s="1"/>
  <c r="E23" i="132"/>
  <c r="G23" i="132" s="1"/>
  <c r="B23" i="132"/>
  <c r="D23" i="132" s="1"/>
  <c r="AK22" i="132"/>
  <c r="AM22" i="132" s="1"/>
  <c r="AJ22" i="132"/>
  <c r="AB22" i="132"/>
  <c r="AO22" i="132" s="1"/>
  <c r="X22" i="132"/>
  <c r="Z22" i="132" s="1"/>
  <c r="U22" i="132"/>
  <c r="W22" i="132" s="1"/>
  <c r="R22" i="132"/>
  <c r="O22" i="132"/>
  <c r="K22" i="132"/>
  <c r="M22" i="132" s="1"/>
  <c r="H22" i="132"/>
  <c r="J22" i="132" s="1"/>
  <c r="E22" i="132"/>
  <c r="G22" i="132" s="1"/>
  <c r="B22" i="132"/>
  <c r="D22" i="132" s="1"/>
  <c r="AK21" i="132"/>
  <c r="AM21" i="132" s="1"/>
  <c r="AJ21" i="132"/>
  <c r="AB21" i="132"/>
  <c r="X21" i="132"/>
  <c r="U21" i="132"/>
  <c r="W21" i="132" s="1"/>
  <c r="R21" i="132"/>
  <c r="T21" i="132" s="1"/>
  <c r="O21" i="132"/>
  <c r="K21" i="132"/>
  <c r="M21" i="132" s="1"/>
  <c r="H21" i="132"/>
  <c r="J21" i="132" s="1"/>
  <c r="E21" i="132"/>
  <c r="G21" i="132" s="1"/>
  <c r="B21" i="132"/>
  <c r="AK20" i="132"/>
  <c r="AM20" i="132" s="1"/>
  <c r="AJ20" i="132"/>
  <c r="AB20" i="132"/>
  <c r="X20" i="132"/>
  <c r="Z20" i="132" s="1"/>
  <c r="U20" i="132"/>
  <c r="W20" i="132" s="1"/>
  <c r="R20" i="132"/>
  <c r="O20" i="132"/>
  <c r="K20" i="132"/>
  <c r="M20" i="132" s="1"/>
  <c r="H20" i="132"/>
  <c r="J20" i="132" s="1"/>
  <c r="E20" i="132"/>
  <c r="G20" i="132" s="1"/>
  <c r="B20" i="132"/>
  <c r="AK19" i="132"/>
  <c r="AM19" i="132" s="1"/>
  <c r="AJ19" i="132"/>
  <c r="AB19" i="132"/>
  <c r="X19" i="132"/>
  <c r="Z19" i="132" s="1"/>
  <c r="U19" i="132"/>
  <c r="R19" i="132"/>
  <c r="T19" i="132" s="1"/>
  <c r="O19" i="132"/>
  <c r="K19" i="132"/>
  <c r="M19" i="132" s="1"/>
  <c r="H19" i="132"/>
  <c r="J19" i="132" s="1"/>
  <c r="E19" i="132"/>
  <c r="G19" i="132" s="1"/>
  <c r="B19" i="132"/>
  <c r="D19" i="132" s="1"/>
  <c r="AK18" i="132"/>
  <c r="AM18" i="132" s="1"/>
  <c r="AJ18" i="132"/>
  <c r="AB18" i="132"/>
  <c r="AE18" i="132" s="1"/>
  <c r="X18" i="132"/>
  <c r="Z18" i="132" s="1"/>
  <c r="U18" i="132"/>
  <c r="R18" i="132"/>
  <c r="T18" i="132" s="1"/>
  <c r="O18" i="132"/>
  <c r="K18" i="132"/>
  <c r="M18" i="132" s="1"/>
  <c r="H18" i="132"/>
  <c r="J18" i="132" s="1"/>
  <c r="E18" i="132"/>
  <c r="G18" i="132" s="1"/>
  <c r="B18" i="132"/>
  <c r="D18" i="132" s="1"/>
  <c r="AK17" i="132"/>
  <c r="AM17" i="132" s="1"/>
  <c r="AJ17" i="132"/>
  <c r="AB17" i="132"/>
  <c r="X17" i="132"/>
  <c r="Z17" i="132" s="1"/>
  <c r="U17" i="132"/>
  <c r="W17" i="132" s="1"/>
  <c r="R17" i="132"/>
  <c r="T17" i="132" s="1"/>
  <c r="O17" i="132"/>
  <c r="AO17" i="132" s="1"/>
  <c r="K17" i="132"/>
  <c r="M17" i="132" s="1"/>
  <c r="H17" i="132"/>
  <c r="J17" i="132" s="1"/>
  <c r="E17" i="132"/>
  <c r="G17" i="132" s="1"/>
  <c r="B17" i="132"/>
  <c r="D17" i="132" s="1"/>
  <c r="AK16" i="132"/>
  <c r="AM16" i="132" s="1"/>
  <c r="AJ16" i="132"/>
  <c r="AB16" i="132"/>
  <c r="AO16" i="132" s="1"/>
  <c r="X16" i="132"/>
  <c r="Z16" i="132" s="1"/>
  <c r="U16" i="132"/>
  <c r="W16" i="132" s="1"/>
  <c r="R16" i="132"/>
  <c r="O16" i="132"/>
  <c r="K16" i="132"/>
  <c r="M16" i="132" s="1"/>
  <c r="H16" i="132"/>
  <c r="J16" i="132" s="1"/>
  <c r="E16" i="132"/>
  <c r="G16" i="132" s="1"/>
  <c r="B16" i="132"/>
  <c r="D16" i="132" s="1"/>
  <c r="AK15" i="132"/>
  <c r="AM15" i="132" s="1"/>
  <c r="AJ15" i="132"/>
  <c r="AB15" i="132"/>
  <c r="X15" i="132"/>
  <c r="Z15" i="132" s="1"/>
  <c r="U15" i="132"/>
  <c r="W15" i="132" s="1"/>
  <c r="R15" i="132"/>
  <c r="O15" i="132"/>
  <c r="K15" i="132"/>
  <c r="M15" i="132" s="1"/>
  <c r="H15" i="132"/>
  <c r="J15" i="132" s="1"/>
  <c r="E15" i="132"/>
  <c r="G15" i="132" s="1"/>
  <c r="B15" i="132"/>
  <c r="D15" i="132" s="1"/>
  <c r="AK14" i="132"/>
  <c r="AM14" i="132" s="1"/>
  <c r="AJ14" i="132"/>
  <c r="AB14" i="132"/>
  <c r="X14" i="132"/>
  <c r="Z14" i="132" s="1"/>
  <c r="U14" i="132"/>
  <c r="W14" i="132" s="1"/>
  <c r="R14" i="132"/>
  <c r="O14" i="132"/>
  <c r="K14" i="132"/>
  <c r="M14" i="132" s="1"/>
  <c r="H14" i="132"/>
  <c r="J14" i="132" s="1"/>
  <c r="E14" i="132"/>
  <c r="G14" i="132" s="1"/>
  <c r="B14" i="132"/>
  <c r="AK13" i="132"/>
  <c r="AM13" i="132" s="1"/>
  <c r="AJ13" i="132"/>
  <c r="AB13" i="132"/>
  <c r="X13" i="132"/>
  <c r="Z13" i="132" s="1"/>
  <c r="U13" i="132"/>
  <c r="W13" i="132" s="1"/>
  <c r="R13" i="132"/>
  <c r="T13" i="132" s="1"/>
  <c r="O13" i="132"/>
  <c r="K13" i="132"/>
  <c r="M13" i="132" s="1"/>
  <c r="H13" i="132"/>
  <c r="J13" i="132" s="1"/>
  <c r="E13" i="132"/>
  <c r="G13" i="132" s="1"/>
  <c r="B13" i="132"/>
  <c r="AK12" i="132"/>
  <c r="AM12" i="132" s="1"/>
  <c r="AJ12" i="132"/>
  <c r="AB12" i="132"/>
  <c r="X12" i="132"/>
  <c r="Z12" i="132" s="1"/>
  <c r="U12" i="132"/>
  <c r="R12" i="132"/>
  <c r="T12" i="132" s="1"/>
  <c r="O12" i="132"/>
  <c r="K12" i="132"/>
  <c r="M12" i="132" s="1"/>
  <c r="H12" i="132"/>
  <c r="J12" i="132" s="1"/>
  <c r="E12" i="132"/>
  <c r="G12" i="132" s="1"/>
  <c r="B12" i="132"/>
  <c r="AK11" i="132"/>
  <c r="AM11" i="132" s="1"/>
  <c r="AJ11" i="132"/>
  <c r="AB11" i="132"/>
  <c r="X11" i="132"/>
  <c r="Z11" i="132" s="1"/>
  <c r="U11" i="132"/>
  <c r="W11" i="132" s="1"/>
  <c r="R11" i="132"/>
  <c r="T11" i="132" s="1"/>
  <c r="O11" i="132"/>
  <c r="AO11" i="132" s="1"/>
  <c r="K11" i="132"/>
  <c r="M11" i="132" s="1"/>
  <c r="H11" i="132"/>
  <c r="J11" i="132" s="1"/>
  <c r="E11" i="132"/>
  <c r="G11" i="132" s="1"/>
  <c r="B11" i="132"/>
  <c r="D11" i="132" s="1"/>
  <c r="AK10" i="132"/>
  <c r="AJ10" i="132"/>
  <c r="AB10" i="132"/>
  <c r="X10" i="132"/>
  <c r="Z10" i="132" s="1"/>
  <c r="U10" i="132"/>
  <c r="R10" i="132"/>
  <c r="T10" i="132" s="1"/>
  <c r="O10" i="132"/>
  <c r="K10" i="132"/>
  <c r="H10" i="132"/>
  <c r="J10" i="132" s="1"/>
  <c r="E10" i="132"/>
  <c r="B10" i="132"/>
  <c r="M7" i="64"/>
  <c r="N7" i="63"/>
  <c r="G12" i="52"/>
  <c r="I36" i="134" l="1"/>
  <c r="I46" i="134"/>
  <c r="N35" i="134"/>
  <c r="AA15" i="132"/>
  <c r="R47" i="132"/>
  <c r="N47" i="133"/>
  <c r="U47" i="132"/>
  <c r="AA14" i="132"/>
  <c r="N29" i="132"/>
  <c r="N13" i="132"/>
  <c r="AE33" i="133"/>
  <c r="AG17" i="133"/>
  <c r="AE26" i="133"/>
  <c r="N33" i="134"/>
  <c r="B47" i="133"/>
  <c r="O36" i="134"/>
  <c r="O27" i="134"/>
  <c r="D47" i="134"/>
  <c r="D48" i="134" s="1"/>
  <c r="C27" i="134"/>
  <c r="C29" i="134" s="1"/>
  <c r="O29" i="134"/>
  <c r="F27" i="134"/>
  <c r="N14" i="134"/>
  <c r="N26" i="134"/>
  <c r="N12" i="134"/>
  <c r="N16" i="134"/>
  <c r="N20" i="134"/>
  <c r="N24" i="134"/>
  <c r="E48" i="134"/>
  <c r="N22" i="134"/>
  <c r="M48" i="134"/>
  <c r="G48" i="134"/>
  <c r="H27" i="134"/>
  <c r="H29" i="134" s="1"/>
  <c r="N13" i="134"/>
  <c r="N17" i="134"/>
  <c r="N21" i="134"/>
  <c r="N25" i="134"/>
  <c r="J48" i="134"/>
  <c r="B46" i="134"/>
  <c r="I27" i="134"/>
  <c r="I29" i="134" s="1"/>
  <c r="N28" i="134"/>
  <c r="H36" i="134"/>
  <c r="C36" i="134"/>
  <c r="J47" i="134"/>
  <c r="H46" i="134"/>
  <c r="N11" i="134"/>
  <c r="N15" i="134"/>
  <c r="N19" i="134"/>
  <c r="N23" i="134"/>
  <c r="N34" i="134"/>
  <c r="K47" i="134"/>
  <c r="K48" i="134" s="1"/>
  <c r="N10" i="134"/>
  <c r="N18" i="134"/>
  <c r="C46" i="134"/>
  <c r="B27" i="134"/>
  <c r="B29" i="134" s="1"/>
  <c r="O46" i="134"/>
  <c r="O47" i="134" s="1"/>
  <c r="AB47" i="133"/>
  <c r="R23" i="133"/>
  <c r="AI12" i="133"/>
  <c r="R14" i="133"/>
  <c r="AE17" i="133"/>
  <c r="R41" i="133"/>
  <c r="AI43" i="133"/>
  <c r="AF47" i="133"/>
  <c r="AD26" i="133"/>
  <c r="AG26" i="133" s="1"/>
  <c r="AE36" i="133"/>
  <c r="AI26" i="133"/>
  <c r="AI29" i="133"/>
  <c r="J37" i="133"/>
  <c r="AI34" i="133"/>
  <c r="R45" i="133"/>
  <c r="AI46" i="133"/>
  <c r="AE18" i="133"/>
  <c r="AI19" i="133"/>
  <c r="AI21" i="133"/>
  <c r="AI23" i="133"/>
  <c r="L37" i="133"/>
  <c r="AE46" i="133"/>
  <c r="L47" i="133"/>
  <c r="T17" i="133"/>
  <c r="T19" i="133"/>
  <c r="T22" i="133"/>
  <c r="AD47" i="133"/>
  <c r="D23" i="133"/>
  <c r="T23" i="133" s="1"/>
  <c r="C48" i="133"/>
  <c r="D45" i="133"/>
  <c r="X46" i="133"/>
  <c r="AG46" i="133" s="1"/>
  <c r="F49" i="133"/>
  <c r="AG29" i="133"/>
  <c r="D41" i="133"/>
  <c r="T41" i="133" s="1"/>
  <c r="E47" i="133"/>
  <c r="R17" i="133"/>
  <c r="AI25" i="133"/>
  <c r="AI27" i="133"/>
  <c r="AE34" i="133"/>
  <c r="N37" i="133"/>
  <c r="N48" i="133" s="1"/>
  <c r="AI36" i="133"/>
  <c r="H37" i="133"/>
  <c r="R43" i="133"/>
  <c r="AE43" i="133"/>
  <c r="T39" i="133"/>
  <c r="AA18" i="133"/>
  <c r="AG18" i="133" s="1"/>
  <c r="AF28" i="133"/>
  <c r="AF30" i="133" s="1"/>
  <c r="D14" i="133"/>
  <c r="T14" i="133" s="1"/>
  <c r="R21" i="133"/>
  <c r="AE29" i="133"/>
  <c r="AI35" i="133"/>
  <c r="R29" i="133"/>
  <c r="T15" i="133"/>
  <c r="AE15" i="133"/>
  <c r="W49" i="133"/>
  <c r="AE45" i="133"/>
  <c r="AE47" i="133" s="1"/>
  <c r="AA12" i="132"/>
  <c r="AE16" i="132"/>
  <c r="AO26" i="132"/>
  <c r="AO43" i="132"/>
  <c r="AA10" i="132"/>
  <c r="N12" i="132"/>
  <c r="AE27" i="132"/>
  <c r="AB47" i="132"/>
  <c r="AE13" i="132"/>
  <c r="AA24" i="132"/>
  <c r="AE29" i="132"/>
  <c r="AJ47" i="132"/>
  <c r="N14" i="132"/>
  <c r="AO18" i="132"/>
  <c r="AC13" i="132"/>
  <c r="AO14" i="132"/>
  <c r="P16" i="132"/>
  <c r="AE19" i="132"/>
  <c r="AA29" i="132"/>
  <c r="AD29" i="132" s="1"/>
  <c r="AO34" i="132"/>
  <c r="I48" i="132"/>
  <c r="I49" i="132" s="1"/>
  <c r="N45" i="132"/>
  <c r="AA18" i="132"/>
  <c r="W18" i="132"/>
  <c r="AC18" i="132" s="1"/>
  <c r="M45" i="132"/>
  <c r="AE39" i="132"/>
  <c r="AE45" i="132"/>
  <c r="K47" i="132"/>
  <c r="AC11" i="132"/>
  <c r="D14" i="132"/>
  <c r="P14" i="132" s="1"/>
  <c r="N17" i="132"/>
  <c r="AE17" i="132"/>
  <c r="AA26" i="132"/>
  <c r="D29" i="132"/>
  <c r="P29" i="132" s="1"/>
  <c r="B37" i="132"/>
  <c r="U37" i="132"/>
  <c r="AO35" i="132"/>
  <c r="AO41" i="132"/>
  <c r="AA27" i="132"/>
  <c r="AC35" i="132"/>
  <c r="W12" i="132"/>
  <c r="AC12" i="132" s="1"/>
  <c r="P19" i="132"/>
  <c r="AC39" i="132"/>
  <c r="AO19" i="132"/>
  <c r="AA21" i="132"/>
  <c r="V49" i="132"/>
  <c r="AO45" i="132"/>
  <c r="W10" i="132"/>
  <c r="T15" i="132"/>
  <c r="D13" i="132"/>
  <c r="P13" i="132" s="1"/>
  <c r="S49" i="132"/>
  <c r="N20" i="132"/>
  <c r="N25" i="132"/>
  <c r="Y49" i="132"/>
  <c r="AE34" i="132"/>
  <c r="AA35" i="132"/>
  <c r="H47" i="132"/>
  <c r="W45" i="132"/>
  <c r="W47" i="132" s="1"/>
  <c r="AO25" i="132"/>
  <c r="K28" i="132"/>
  <c r="K30" i="132" s="1"/>
  <c r="AL48" i="132"/>
  <c r="AL49" i="132" s="1"/>
  <c r="N11" i="132"/>
  <c r="AE11" i="132"/>
  <c r="AE14" i="132"/>
  <c r="AE15" i="132"/>
  <c r="N19" i="132"/>
  <c r="AE22" i="132"/>
  <c r="J25" i="132"/>
  <c r="J28" i="132" s="1"/>
  <c r="J30" i="132" s="1"/>
  <c r="AO27" i="132"/>
  <c r="AH49" i="132"/>
  <c r="S48" i="132"/>
  <c r="P39" i="132"/>
  <c r="J45" i="132"/>
  <c r="J47" i="132" s="1"/>
  <c r="N45" i="134"/>
  <c r="F36" i="134"/>
  <c r="N32" i="134"/>
  <c r="I47" i="134"/>
  <c r="F29" i="134"/>
  <c r="L36" i="134"/>
  <c r="N40" i="134"/>
  <c r="B36" i="134"/>
  <c r="L9" i="134"/>
  <c r="L38" i="134"/>
  <c r="N38" i="134" s="1"/>
  <c r="L44" i="134"/>
  <c r="L46" i="134" s="1"/>
  <c r="F46" i="134"/>
  <c r="AK28" i="132"/>
  <c r="AK30" i="132" s="1"/>
  <c r="AM10" i="132"/>
  <c r="AM28" i="132" s="1"/>
  <c r="AM30" i="132" s="1"/>
  <c r="AE12" i="132"/>
  <c r="AO12" i="132"/>
  <c r="P15" i="132"/>
  <c r="AA11" i="132"/>
  <c r="AN11" i="132" s="1"/>
  <c r="D12" i="132"/>
  <c r="P12" i="132" s="1"/>
  <c r="AA16" i="132"/>
  <c r="T16" i="132"/>
  <c r="AC16" i="132" s="1"/>
  <c r="AE20" i="132"/>
  <c r="AO20" i="132"/>
  <c r="W41" i="132"/>
  <c r="AC41" i="132" s="1"/>
  <c r="AA41" i="132"/>
  <c r="M10" i="132"/>
  <c r="M28" i="132" s="1"/>
  <c r="M30" i="132" s="1"/>
  <c r="X28" i="132"/>
  <c r="X30" i="132" s="1"/>
  <c r="AE23" i="133"/>
  <c r="AH23" i="133" s="1"/>
  <c r="T14" i="132"/>
  <c r="AC14" i="132" s="1"/>
  <c r="AC15" i="132"/>
  <c r="H28" i="132"/>
  <c r="H30" i="132" s="1"/>
  <c r="N10" i="132"/>
  <c r="P11" i="132"/>
  <c r="AA19" i="132"/>
  <c r="W19" i="132"/>
  <c r="AC19" i="132" s="1"/>
  <c r="T20" i="132"/>
  <c r="AC20" i="132" s="1"/>
  <c r="AA20" i="132"/>
  <c r="R28" i="132"/>
  <c r="R30" i="132" s="1"/>
  <c r="G34" i="132"/>
  <c r="G37" i="132" s="1"/>
  <c r="N34" i="132"/>
  <c r="X20" i="133"/>
  <c r="AG20" i="133" s="1"/>
  <c r="AE20" i="133"/>
  <c r="V28" i="133"/>
  <c r="V30" i="133" s="1"/>
  <c r="AB28" i="132"/>
  <c r="AB30" i="132" s="1"/>
  <c r="AE10" i="132"/>
  <c r="N18" i="132"/>
  <c r="D20" i="132"/>
  <c r="P20" i="132" s="1"/>
  <c r="T22" i="132"/>
  <c r="AC22" i="132" s="1"/>
  <c r="AA22" i="132"/>
  <c r="AC23" i="132"/>
  <c r="P24" i="132"/>
  <c r="T24" i="132"/>
  <c r="AC24" i="132" s="1"/>
  <c r="AN29" i="132"/>
  <c r="T29" i="132"/>
  <c r="AC29" i="132" s="1"/>
  <c r="N33" i="132"/>
  <c r="AE36" i="132"/>
  <c r="AO36" i="132"/>
  <c r="O37" i="133"/>
  <c r="Q33" i="133"/>
  <c r="Q37" i="133" s="1"/>
  <c r="M35" i="132"/>
  <c r="M37" i="132" s="1"/>
  <c r="N35" i="132"/>
  <c r="B28" i="132"/>
  <c r="B30" i="132" s="1"/>
  <c r="D10" i="132"/>
  <c r="AA13" i="132"/>
  <c r="AD13" i="132" s="1"/>
  <c r="AO13" i="132"/>
  <c r="N21" i="132"/>
  <c r="P22" i="132"/>
  <c r="P27" i="132"/>
  <c r="O37" i="132"/>
  <c r="AE33" i="132"/>
  <c r="AO33" i="132"/>
  <c r="AA36" i="132"/>
  <c r="T36" i="132"/>
  <c r="AC36" i="132" s="1"/>
  <c r="AA46" i="132"/>
  <c r="Z46" i="132"/>
  <c r="AC46" i="132" s="1"/>
  <c r="X47" i="132"/>
  <c r="C49" i="133"/>
  <c r="E28" i="132"/>
  <c r="E30" i="132" s="1"/>
  <c r="G10" i="132"/>
  <c r="G28" i="132" s="1"/>
  <c r="G30" i="132" s="1"/>
  <c r="AJ28" i="132"/>
  <c r="AJ30" i="132" s="1"/>
  <c r="AC17" i="132"/>
  <c r="D21" i="132"/>
  <c r="P21" i="132" s="1"/>
  <c r="P23" i="132"/>
  <c r="P26" i="132"/>
  <c r="W26" i="132"/>
  <c r="AC26" i="132" s="1"/>
  <c r="W27" i="132"/>
  <c r="AC27" i="132" s="1"/>
  <c r="D33" i="132"/>
  <c r="T33" i="132"/>
  <c r="AA33" i="132"/>
  <c r="R37" i="132"/>
  <c r="R48" i="132" s="1"/>
  <c r="AA19" i="133"/>
  <c r="AG19" i="133" s="1"/>
  <c r="AE19" i="133"/>
  <c r="AA13" i="133"/>
  <c r="AG13" i="133" s="1"/>
  <c r="AE13" i="133"/>
  <c r="X22" i="133"/>
  <c r="AG22" i="133" s="1"/>
  <c r="AE22" i="133"/>
  <c r="G36" i="133"/>
  <c r="R36" i="133"/>
  <c r="E37" i="133"/>
  <c r="O28" i="132"/>
  <c r="P17" i="132"/>
  <c r="AA23" i="132"/>
  <c r="AO24" i="132"/>
  <c r="AO29" i="132"/>
  <c r="P43" i="132"/>
  <c r="W43" i="132"/>
  <c r="AC43" i="132" s="1"/>
  <c r="AA43" i="132"/>
  <c r="L28" i="133"/>
  <c r="L30" i="133" s="1"/>
  <c r="N13" i="133"/>
  <c r="T13" i="133" s="1"/>
  <c r="T21" i="133"/>
  <c r="T27" i="133"/>
  <c r="AO23" i="132"/>
  <c r="AO10" i="132"/>
  <c r="N15" i="132"/>
  <c r="AO15" i="132"/>
  <c r="Z21" i="132"/>
  <c r="AC21" i="132" s="1"/>
  <c r="N22" i="132"/>
  <c r="N27" i="132"/>
  <c r="AM37" i="132"/>
  <c r="AK47" i="132"/>
  <c r="AM46" i="132"/>
  <c r="AM47" i="132" s="1"/>
  <c r="AE11" i="133"/>
  <c r="X11" i="133"/>
  <c r="T24" i="133"/>
  <c r="X24" i="133"/>
  <c r="AG24" i="133" s="1"/>
  <c r="AE24" i="133"/>
  <c r="T29" i="133"/>
  <c r="X41" i="133"/>
  <c r="AG41" i="133" s="1"/>
  <c r="AE41" i="133"/>
  <c r="AA17" i="132"/>
  <c r="AN17" i="132" s="1"/>
  <c r="R11" i="133"/>
  <c r="D11" i="133"/>
  <c r="T11" i="133" s="1"/>
  <c r="B28" i="133"/>
  <c r="B30" i="133" s="1"/>
  <c r="P18" i="132"/>
  <c r="N23" i="132"/>
  <c r="AA25" i="132"/>
  <c r="C49" i="132"/>
  <c r="Z37" i="132"/>
  <c r="N39" i="132"/>
  <c r="Y28" i="133"/>
  <c r="Y30" i="133" s="1"/>
  <c r="AA11" i="133"/>
  <c r="R12" i="133"/>
  <c r="G12" i="133"/>
  <c r="T12" i="133" s="1"/>
  <c r="AD21" i="133"/>
  <c r="AE21" i="133"/>
  <c r="AA27" i="133"/>
  <c r="AG27" i="133" s="1"/>
  <c r="AE27" i="133"/>
  <c r="U28" i="132"/>
  <c r="U30" i="132" s="1"/>
  <c r="AE21" i="132"/>
  <c r="AO21" i="132"/>
  <c r="T25" i="132"/>
  <c r="AC25" i="132" s="1"/>
  <c r="N26" i="132"/>
  <c r="AE26" i="132"/>
  <c r="D46" i="132"/>
  <c r="D47" i="132" s="1"/>
  <c r="N46" i="132"/>
  <c r="B47" i="132"/>
  <c r="AG10" i="133"/>
  <c r="R20" i="133"/>
  <c r="D20" i="133"/>
  <c r="T20" i="133" s="1"/>
  <c r="R26" i="133"/>
  <c r="D26" i="133"/>
  <c r="T26" i="133" s="1"/>
  <c r="E37" i="132"/>
  <c r="P36" i="132"/>
  <c r="F48" i="132"/>
  <c r="F49" i="132" s="1"/>
  <c r="AB28" i="133"/>
  <c r="AB30" i="133" s="1"/>
  <c r="R15" i="133"/>
  <c r="R18" i="133"/>
  <c r="D18" i="133"/>
  <c r="T18" i="133" s="1"/>
  <c r="R33" i="133"/>
  <c r="D33" i="133"/>
  <c r="B37" i="133"/>
  <c r="S37" i="133"/>
  <c r="AI33" i="133"/>
  <c r="AI37" i="133" s="1"/>
  <c r="R35" i="133"/>
  <c r="D35" i="133"/>
  <c r="T35" i="133" s="1"/>
  <c r="T36" i="133"/>
  <c r="N16" i="132"/>
  <c r="N24" i="132"/>
  <c r="H37" i="132"/>
  <c r="J33" i="132"/>
  <c r="J37" i="132" s="1"/>
  <c r="AJ37" i="132"/>
  <c r="AJ48" i="132" s="1"/>
  <c r="Q28" i="133"/>
  <c r="Q30" i="133" s="1"/>
  <c r="R19" i="133"/>
  <c r="T25" i="133"/>
  <c r="G34" i="133"/>
  <c r="T34" i="133" s="1"/>
  <c r="R34" i="133"/>
  <c r="AG34" i="133"/>
  <c r="AA35" i="133"/>
  <c r="AG35" i="133" s="1"/>
  <c r="Y37" i="133"/>
  <c r="Y48" i="133" s="1"/>
  <c r="AE35" i="133"/>
  <c r="K37" i="132"/>
  <c r="X37" i="132"/>
  <c r="AA34" i="132"/>
  <c r="W34" i="132"/>
  <c r="W37" i="132" s="1"/>
  <c r="AA39" i="132"/>
  <c r="E47" i="132"/>
  <c r="G45" i="132"/>
  <c r="M46" i="132"/>
  <c r="S28" i="133"/>
  <c r="S30" i="133" s="1"/>
  <c r="AI10" i="133"/>
  <c r="AI28" i="133" s="1"/>
  <c r="AI30" i="133" s="1"/>
  <c r="R16" i="133"/>
  <c r="D16" i="133"/>
  <c r="T16" i="133" s="1"/>
  <c r="AG23" i="133"/>
  <c r="AG25" i="133"/>
  <c r="AD33" i="133"/>
  <c r="AD37" i="133" s="1"/>
  <c r="AB37" i="133"/>
  <c r="D41" i="132"/>
  <c r="P41" i="132" s="1"/>
  <c r="N41" i="132"/>
  <c r="N43" i="132"/>
  <c r="AE46" i="132"/>
  <c r="AO46" i="132"/>
  <c r="O47" i="132"/>
  <c r="AE47" i="132" s="1"/>
  <c r="E28" i="133"/>
  <c r="E30" i="133" s="1"/>
  <c r="R10" i="133"/>
  <c r="AA12" i="133"/>
  <c r="AG12" i="133" s="1"/>
  <c r="AE12" i="133"/>
  <c r="X16" i="133"/>
  <c r="AG16" i="133" s="1"/>
  <c r="AE16" i="133"/>
  <c r="N36" i="132"/>
  <c r="AE10" i="133"/>
  <c r="AE14" i="133"/>
  <c r="R24" i="133"/>
  <c r="R27" i="133"/>
  <c r="AG36" i="133"/>
  <c r="AC48" i="133"/>
  <c r="AC49" i="133" s="1"/>
  <c r="R39" i="133"/>
  <c r="Q46" i="133"/>
  <c r="Q47" i="133" s="1"/>
  <c r="O47" i="133"/>
  <c r="AK37" i="132"/>
  <c r="AO39" i="132"/>
  <c r="H28" i="133"/>
  <c r="H30" i="133" s="1"/>
  <c r="J10" i="133"/>
  <c r="J28" i="133" s="1"/>
  <c r="J30" i="133" s="1"/>
  <c r="R13" i="133"/>
  <c r="AG14" i="133"/>
  <c r="AG15" i="133"/>
  <c r="M49" i="133"/>
  <c r="AF37" i="133"/>
  <c r="AF48" i="133" s="1"/>
  <c r="AF49" i="133" s="1"/>
  <c r="AG45" i="133"/>
  <c r="V47" i="133"/>
  <c r="T43" i="133"/>
  <c r="H47" i="133"/>
  <c r="H48" i="133" s="1"/>
  <c r="J45" i="133"/>
  <c r="J47" i="133" s="1"/>
  <c r="J48" i="133" s="1"/>
  <c r="AB37" i="132"/>
  <c r="AB48" i="132" s="1"/>
  <c r="T45" i="132"/>
  <c r="AA45" i="132"/>
  <c r="R22" i="133"/>
  <c r="R25" i="133"/>
  <c r="AE25" i="133"/>
  <c r="Z49" i="133"/>
  <c r="V37" i="133"/>
  <c r="AG39" i="133"/>
  <c r="AG43" i="133"/>
  <c r="AI45" i="133"/>
  <c r="S47" i="133"/>
  <c r="X33" i="133"/>
  <c r="AE39" i="133"/>
  <c r="G45" i="133"/>
  <c r="G47" i="133" s="1"/>
  <c r="O28" i="133"/>
  <c r="O30" i="133" s="1"/>
  <c r="AA47" i="133"/>
  <c r="R46" i="133"/>
  <c r="D46" i="133"/>
  <c r="P47" i="133"/>
  <c r="P48" i="133" s="1"/>
  <c r="P49" i="133" s="1"/>
  <c r="Y47" i="133"/>
  <c r="F7" i="63"/>
  <c r="M7" i="63"/>
  <c r="L7" i="63"/>
  <c r="K7" i="63"/>
  <c r="J7" i="63"/>
  <c r="I7" i="63"/>
  <c r="H7" i="63"/>
  <c r="G7" i="63"/>
  <c r="C37" i="11"/>
  <c r="D37" i="11" s="1"/>
  <c r="D36" i="11"/>
  <c r="AP16" i="132" l="1"/>
  <c r="AJ17" i="133"/>
  <c r="B48" i="133"/>
  <c r="AN12" i="132"/>
  <c r="U48" i="132"/>
  <c r="AD14" i="132"/>
  <c r="AD17" i="132"/>
  <c r="AF13" i="132"/>
  <c r="R47" i="133"/>
  <c r="AP14" i="132"/>
  <c r="AD25" i="132"/>
  <c r="AP29" i="132"/>
  <c r="AF16" i="132"/>
  <c r="AF19" i="132"/>
  <c r="AE37" i="133"/>
  <c r="AE48" i="133" s="1"/>
  <c r="AJ34" i="133"/>
  <c r="AH36" i="133"/>
  <c r="AH26" i="133"/>
  <c r="AH21" i="133"/>
  <c r="AH46" i="133"/>
  <c r="AH24" i="133"/>
  <c r="AB48" i="133"/>
  <c r="AB49" i="133" s="1"/>
  <c r="M47" i="132"/>
  <c r="AH18" i="133"/>
  <c r="AD28" i="133"/>
  <c r="AD30" i="133" s="1"/>
  <c r="AD49" i="133" s="1"/>
  <c r="AN20" i="132"/>
  <c r="AH17" i="133"/>
  <c r="AJ23" i="133"/>
  <c r="AH15" i="133"/>
  <c r="AH20" i="133"/>
  <c r="AP39" i="132"/>
  <c r="F47" i="134"/>
  <c r="F48" i="134" s="1"/>
  <c r="C47" i="134"/>
  <c r="C48" i="134" s="1"/>
  <c r="B47" i="134"/>
  <c r="B48" i="134"/>
  <c r="H47" i="134"/>
  <c r="H48" i="134" s="1"/>
  <c r="O48" i="134"/>
  <c r="N44" i="134"/>
  <c r="N46" i="134" s="1"/>
  <c r="I48" i="134"/>
  <c r="N36" i="134"/>
  <c r="AH45" i="133"/>
  <c r="AH47" i="133" s="1"/>
  <c r="AH14" i="133"/>
  <c r="AH19" i="133"/>
  <c r="AJ35" i="133"/>
  <c r="AH41" i="133"/>
  <c r="L48" i="133"/>
  <c r="L49" i="133" s="1"/>
  <c r="T10" i="133"/>
  <c r="T28" i="133" s="1"/>
  <c r="T30" i="133" s="1"/>
  <c r="AI47" i="133"/>
  <c r="AI48" i="133" s="1"/>
  <c r="AI49" i="133" s="1"/>
  <c r="AA37" i="133"/>
  <c r="AA48" i="133" s="1"/>
  <c r="AH34" i="133"/>
  <c r="B49" i="133"/>
  <c r="AH27" i="133"/>
  <c r="AJ13" i="133"/>
  <c r="AH35" i="133"/>
  <c r="AH11" i="133"/>
  <c r="AH43" i="133"/>
  <c r="X28" i="133"/>
  <c r="X30" i="133" s="1"/>
  <c r="E48" i="133"/>
  <c r="E49" i="133" s="1"/>
  <c r="AJ18" i="133"/>
  <c r="D28" i="133"/>
  <c r="D30" i="133" s="1"/>
  <c r="G37" i="133"/>
  <c r="G48" i="133" s="1"/>
  <c r="AJ29" i="133"/>
  <c r="AH29" i="133"/>
  <c r="AJ16" i="133"/>
  <c r="T46" i="133"/>
  <c r="AJ46" i="133" s="1"/>
  <c r="AJ12" i="133"/>
  <c r="AH22" i="133"/>
  <c r="X47" i="133"/>
  <c r="AD48" i="133"/>
  <c r="AG21" i="133"/>
  <c r="AJ21" i="133" s="1"/>
  <c r="AF39" i="132"/>
  <c r="P25" i="132"/>
  <c r="AF25" i="132" s="1"/>
  <c r="AP13" i="132"/>
  <c r="AN14" i="132"/>
  <c r="H48" i="132"/>
  <c r="H49" i="132" s="1"/>
  <c r="B48" i="132"/>
  <c r="B49" i="132" s="1"/>
  <c r="W28" i="132"/>
  <c r="W30" i="132" s="1"/>
  <c r="AN45" i="132"/>
  <c r="E48" i="132"/>
  <c r="E49" i="132" s="1"/>
  <c r="AD12" i="132"/>
  <c r="AD11" i="132"/>
  <c r="J48" i="132"/>
  <c r="J49" i="132" s="1"/>
  <c r="AF29" i="132"/>
  <c r="R49" i="132"/>
  <c r="AN25" i="132"/>
  <c r="AA37" i="132"/>
  <c r="Z47" i="132"/>
  <c r="Z48" i="132" s="1"/>
  <c r="AD19" i="132"/>
  <c r="AM48" i="132"/>
  <c r="Z28" i="132"/>
  <c r="Z30" i="132" s="1"/>
  <c r="K48" i="132"/>
  <c r="K49" i="132" s="1"/>
  <c r="AF14" i="132"/>
  <c r="AC10" i="132"/>
  <c r="AC28" i="132" s="1"/>
  <c r="AC30" i="132" s="1"/>
  <c r="W48" i="132"/>
  <c r="AC34" i="132"/>
  <c r="AD20" i="132"/>
  <c r="L47" i="134"/>
  <c r="N9" i="134"/>
  <c r="N27" i="134" s="1"/>
  <c r="N29" i="134" s="1"/>
  <c r="L27" i="134"/>
  <c r="L29" i="134" s="1"/>
  <c r="M48" i="132"/>
  <c r="M49" i="132" s="1"/>
  <c r="AJ19" i="133"/>
  <c r="AF23" i="132"/>
  <c r="AP23" i="132"/>
  <c r="AP19" i="132"/>
  <c r="AA28" i="133"/>
  <c r="AA30" i="133" s="1"/>
  <c r="AJ20" i="133"/>
  <c r="AN46" i="132"/>
  <c r="AD46" i="132"/>
  <c r="N47" i="132"/>
  <c r="AH12" i="133"/>
  <c r="P35" i="132"/>
  <c r="AJ24" i="133"/>
  <c r="AJ27" i="133"/>
  <c r="T37" i="132"/>
  <c r="AC33" i="132"/>
  <c r="N28" i="132"/>
  <c r="AD10" i="132"/>
  <c r="AN10" i="132"/>
  <c r="AN19" i="132"/>
  <c r="AP15" i="132"/>
  <c r="AF15" i="132"/>
  <c r="T28" i="132"/>
  <c r="T30" i="132" s="1"/>
  <c r="V48" i="133"/>
  <c r="V49" i="133" s="1"/>
  <c r="N28" i="133"/>
  <c r="N30" i="133" s="1"/>
  <c r="N49" i="133" s="1"/>
  <c r="AJ43" i="133"/>
  <c r="AH13" i="133"/>
  <c r="AO47" i="132"/>
  <c r="P45" i="132"/>
  <c r="G47" i="132"/>
  <c r="G48" i="132" s="1"/>
  <c r="G49" i="132" s="1"/>
  <c r="AJ25" i="133"/>
  <c r="S48" i="133"/>
  <c r="S49" i="133" s="1"/>
  <c r="P46" i="132"/>
  <c r="AG11" i="133"/>
  <c r="AJ11" i="133" s="1"/>
  <c r="P33" i="132"/>
  <c r="D37" i="132"/>
  <c r="D48" i="132" s="1"/>
  <c r="AF21" i="132"/>
  <c r="AP21" i="132"/>
  <c r="AP27" i="132"/>
  <c r="AF27" i="132"/>
  <c r="AB49" i="132"/>
  <c r="AN13" i="132"/>
  <c r="AA47" i="132"/>
  <c r="AD22" i="132"/>
  <c r="AN22" i="132"/>
  <c r="O48" i="133"/>
  <c r="O49" i="133" s="1"/>
  <c r="AN18" i="132"/>
  <c r="AD18" i="132"/>
  <c r="J49" i="133"/>
  <c r="AH39" i="133"/>
  <c r="AD45" i="132"/>
  <c r="AJ15" i="133"/>
  <c r="U49" i="132"/>
  <c r="Y49" i="133"/>
  <c r="AD23" i="132"/>
  <c r="AN23" i="132"/>
  <c r="AN15" i="132"/>
  <c r="AD15" i="132"/>
  <c r="AJ39" i="133"/>
  <c r="AF22" i="132"/>
  <c r="AP22" i="132"/>
  <c r="AA28" i="132"/>
  <c r="AA30" i="132" s="1"/>
  <c r="AF24" i="132"/>
  <c r="AP24" i="132"/>
  <c r="X37" i="133"/>
  <c r="AG33" i="133"/>
  <c r="T47" i="132"/>
  <c r="AC45" i="132"/>
  <c r="AC47" i="132" s="1"/>
  <c r="AG47" i="133"/>
  <c r="H49" i="133"/>
  <c r="AE28" i="133"/>
  <c r="AE30" i="133" s="1"/>
  <c r="AD43" i="132"/>
  <c r="AN43" i="132"/>
  <c r="AH16" i="133"/>
  <c r="AD24" i="132"/>
  <c r="AN24" i="132"/>
  <c r="T33" i="133"/>
  <c r="D37" i="133"/>
  <c r="AP18" i="132"/>
  <c r="AF18" i="132"/>
  <c r="AJ41" i="133"/>
  <c r="AO28" i="132"/>
  <c r="AJ49" i="132"/>
  <c r="AO37" i="132"/>
  <c r="AN21" i="132"/>
  <c r="AD21" i="132"/>
  <c r="AD35" i="132"/>
  <c r="AN35" i="132"/>
  <c r="AH10" i="133"/>
  <c r="R28" i="133"/>
  <c r="R30" i="133" s="1"/>
  <c r="AN41" i="132"/>
  <c r="AD41" i="132"/>
  <c r="AN16" i="132"/>
  <c r="AD16" i="132"/>
  <c r="AH33" i="133"/>
  <c r="R37" i="133"/>
  <c r="AP36" i="132"/>
  <c r="AF36" i="132"/>
  <c r="AD39" i="132"/>
  <c r="AN39" i="132"/>
  <c r="AF17" i="132"/>
  <c r="AP17" i="132"/>
  <c r="AP26" i="132"/>
  <c r="AF26" i="132"/>
  <c r="AN33" i="132"/>
  <c r="AD33" i="132"/>
  <c r="N37" i="132"/>
  <c r="AJ14" i="133"/>
  <c r="AM49" i="132"/>
  <c r="AN36" i="132"/>
  <c r="AD36" i="132"/>
  <c r="AP41" i="132"/>
  <c r="AF41" i="132"/>
  <c r="AJ36" i="133"/>
  <c r="AN26" i="132"/>
  <c r="AD26" i="132"/>
  <c r="D47" i="133"/>
  <c r="AE28" i="132"/>
  <c r="O30" i="132"/>
  <c r="O48" i="132"/>
  <c r="AE37" i="132"/>
  <c r="AE48" i="132" s="1"/>
  <c r="AN34" i="132"/>
  <c r="AD34" i="132"/>
  <c r="AF12" i="132"/>
  <c r="AP12" i="132"/>
  <c r="AH25" i="133"/>
  <c r="AK48" i="132"/>
  <c r="AK49" i="132" s="1"/>
  <c r="X48" i="132"/>
  <c r="X49" i="132" s="1"/>
  <c r="AJ26" i="133"/>
  <c r="G28" i="133"/>
  <c r="G30" i="133" s="1"/>
  <c r="AD27" i="132"/>
  <c r="AN27" i="132"/>
  <c r="T45" i="133"/>
  <c r="AF43" i="132"/>
  <c r="AP43" i="132"/>
  <c r="AJ22" i="133"/>
  <c r="D28" i="132"/>
  <c r="D30" i="132" s="1"/>
  <c r="P10" i="132"/>
  <c r="Q48" i="133"/>
  <c r="Q49" i="133" s="1"/>
  <c r="AP20" i="132"/>
  <c r="AF20" i="132"/>
  <c r="AF11" i="132"/>
  <c r="AP11" i="132"/>
  <c r="P34" i="132"/>
  <c r="AD47" i="132" l="1"/>
  <c r="N47" i="134"/>
  <c r="R48" i="133"/>
  <c r="R49" i="133" s="1"/>
  <c r="D49" i="132"/>
  <c r="AP25" i="132"/>
  <c r="AJ10" i="133"/>
  <c r="AE49" i="133"/>
  <c r="L48" i="134"/>
  <c r="AG28" i="133"/>
  <c r="AG30" i="133" s="1"/>
  <c r="G49" i="133"/>
  <c r="AH37" i="133"/>
  <c r="AH48" i="133" s="1"/>
  <c r="X48" i="133"/>
  <c r="X49" i="133" s="1"/>
  <c r="T48" i="132"/>
  <c r="W49" i="132"/>
  <c r="Z49" i="132"/>
  <c r="AA48" i="132"/>
  <c r="AA49" i="132" s="1"/>
  <c r="T49" i="132"/>
  <c r="AC37" i="132"/>
  <c r="AC48" i="132" s="1"/>
  <c r="AC49" i="132" s="1"/>
  <c r="N48" i="134"/>
  <c r="AD37" i="132"/>
  <c r="AD48" i="132" s="1"/>
  <c r="N48" i="132"/>
  <c r="AO48" i="132"/>
  <c r="AF34" i="132"/>
  <c r="AP34" i="132"/>
  <c r="AH28" i="133"/>
  <c r="AH30" i="133" s="1"/>
  <c r="O49" i="132"/>
  <c r="AE30" i="132"/>
  <c r="AE49" i="132" s="1"/>
  <c r="AP46" i="132"/>
  <c r="AF46" i="132"/>
  <c r="N30" i="132"/>
  <c r="AD28" i="132"/>
  <c r="D48" i="133"/>
  <c r="D49" i="133" s="1"/>
  <c r="AJ45" i="133"/>
  <c r="AJ47" i="133" s="1"/>
  <c r="T47" i="133"/>
  <c r="AO30" i="132"/>
  <c r="P47" i="132"/>
  <c r="AF47" i="132" s="1"/>
  <c r="AP45" i="132"/>
  <c r="AF45" i="132"/>
  <c r="AA49" i="133"/>
  <c r="AN37" i="132"/>
  <c r="AJ33" i="133"/>
  <c r="AJ37" i="133" s="1"/>
  <c r="T37" i="133"/>
  <c r="P37" i="132"/>
  <c r="AP33" i="132"/>
  <c r="AF33" i="132"/>
  <c r="AN47" i="132"/>
  <c r="P28" i="132"/>
  <c r="AP10" i="132"/>
  <c r="AF10" i="132"/>
  <c r="AJ28" i="133"/>
  <c r="AJ30" i="133" s="1"/>
  <c r="AN28" i="132"/>
  <c r="AP35" i="132"/>
  <c r="AF35" i="132"/>
  <c r="AG37" i="133"/>
  <c r="AG48" i="133" s="1"/>
  <c r="K50" i="2"/>
  <c r="K51" i="2"/>
  <c r="K52" i="2"/>
  <c r="K53" i="2"/>
  <c r="K54" i="2"/>
  <c r="K55" i="2"/>
  <c r="K56" i="2"/>
  <c r="K49" i="2"/>
  <c r="K18" i="2"/>
  <c r="K19" i="2"/>
  <c r="K20" i="2"/>
  <c r="K21" i="2"/>
  <c r="K22" i="2"/>
  <c r="K17" i="2"/>
  <c r="F49" i="2"/>
  <c r="F50" i="2"/>
  <c r="F51" i="2"/>
  <c r="F52" i="2"/>
  <c r="F53" i="2"/>
  <c r="F54" i="2"/>
  <c r="F55" i="2"/>
  <c r="F56" i="2"/>
  <c r="F57" i="2"/>
  <c r="F58" i="2"/>
  <c r="F48" i="2"/>
  <c r="E74" i="23"/>
  <c r="E61" i="23"/>
  <c r="E62" i="23"/>
  <c r="E63" i="23"/>
  <c r="E64" i="23"/>
  <c r="E65" i="23"/>
  <c r="E66" i="23"/>
  <c r="E67" i="23"/>
  <c r="E68" i="23"/>
  <c r="E69" i="23"/>
  <c r="E60" i="23"/>
  <c r="E58" i="23"/>
  <c r="E56" i="23"/>
  <c r="E57" i="23"/>
  <c r="E55" i="23"/>
  <c r="E53" i="23"/>
  <c r="E51" i="23"/>
  <c r="E43" i="23"/>
  <c r="E44" i="23"/>
  <c r="E45" i="23"/>
  <c r="E46" i="23"/>
  <c r="E47" i="23"/>
  <c r="E48" i="23"/>
  <c r="E49" i="23"/>
  <c r="E50" i="23"/>
  <c r="E42" i="23"/>
  <c r="E32" i="23"/>
  <c r="E33" i="23"/>
  <c r="E34" i="23"/>
  <c r="E35" i="23"/>
  <c r="E36" i="23"/>
  <c r="E37" i="23"/>
  <c r="E38" i="23"/>
  <c r="E39" i="23"/>
  <c r="E40" i="23"/>
  <c r="E31" i="23"/>
  <c r="E28" i="23"/>
  <c r="E29" i="23"/>
  <c r="E27" i="23"/>
  <c r="E22" i="23"/>
  <c r="E23" i="23"/>
  <c r="E21" i="23"/>
  <c r="E15" i="23"/>
  <c r="E8" i="23"/>
  <c r="E9" i="23"/>
  <c r="E10" i="23"/>
  <c r="E11" i="23"/>
  <c r="E12" i="23"/>
  <c r="E7" i="23"/>
  <c r="E27" i="54"/>
  <c r="E28" i="54"/>
  <c r="E29" i="54"/>
  <c r="E30" i="54"/>
  <c r="E31" i="54"/>
  <c r="E32" i="54"/>
  <c r="E26" i="54"/>
  <c r="E21" i="54"/>
  <c r="E22" i="54"/>
  <c r="E23" i="54"/>
  <c r="E20" i="54"/>
  <c r="E14" i="54"/>
  <c r="E15" i="54"/>
  <c r="E16" i="54"/>
  <c r="E13" i="54"/>
  <c r="E9" i="54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7" i="17"/>
  <c r="D23" i="16"/>
  <c r="D24" i="16"/>
  <c r="D25" i="16"/>
  <c r="D26" i="16"/>
  <c r="D27" i="16"/>
  <c r="D28" i="16"/>
  <c r="D22" i="16"/>
  <c r="D20" i="16"/>
  <c r="D14" i="16"/>
  <c r="D15" i="16"/>
  <c r="D16" i="16"/>
  <c r="D17" i="16"/>
  <c r="D18" i="16"/>
  <c r="D19" i="16"/>
  <c r="D13" i="16"/>
  <c r="D12" i="16"/>
  <c r="D8" i="16"/>
  <c r="D9" i="16"/>
  <c r="D10" i="16"/>
  <c r="D11" i="16"/>
  <c r="D7" i="16"/>
  <c r="D9" i="128"/>
  <c r="D10" i="128"/>
  <c r="D11" i="128"/>
  <c r="D12" i="128"/>
  <c r="D13" i="128"/>
  <c r="D14" i="128"/>
  <c r="D15" i="128"/>
  <c r="D16" i="128"/>
  <c r="D17" i="128"/>
  <c r="D18" i="128"/>
  <c r="D19" i="128"/>
  <c r="D20" i="128"/>
  <c r="D21" i="128"/>
  <c r="D22" i="128"/>
  <c r="D23" i="128"/>
  <c r="D24" i="128"/>
  <c r="D25" i="128"/>
  <c r="D26" i="128"/>
  <c r="D27" i="128"/>
  <c r="D8" i="128"/>
  <c r="D7" i="128"/>
  <c r="D110" i="11"/>
  <c r="D109" i="11"/>
  <c r="D94" i="11"/>
  <c r="D95" i="11"/>
  <c r="D96" i="11"/>
  <c r="D97" i="11"/>
  <c r="D98" i="11"/>
  <c r="D99" i="11"/>
  <c r="D100" i="11"/>
  <c r="D101" i="11"/>
  <c r="D93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69" i="11"/>
  <c r="D68" i="11"/>
  <c r="D58" i="11"/>
  <c r="D59" i="11"/>
  <c r="D60" i="11"/>
  <c r="D61" i="11"/>
  <c r="D62" i="11"/>
  <c r="D63" i="11"/>
  <c r="D64" i="11"/>
  <c r="D65" i="11"/>
  <c r="D66" i="11"/>
  <c r="D57" i="11"/>
  <c r="D56" i="11"/>
  <c r="D55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41" i="11"/>
  <c r="D40" i="11"/>
  <c r="D39" i="11"/>
  <c r="D29" i="11"/>
  <c r="D30" i="11"/>
  <c r="D31" i="11"/>
  <c r="D32" i="11"/>
  <c r="D33" i="11"/>
  <c r="D34" i="11"/>
  <c r="D38" i="11"/>
  <c r="D35" i="11"/>
  <c r="D28" i="11"/>
  <c r="D27" i="11"/>
  <c r="D24" i="11"/>
  <c r="D25" i="11"/>
  <c r="D26" i="11"/>
  <c r="D23" i="11"/>
  <c r="D22" i="11"/>
  <c r="D21" i="11"/>
  <c r="D20" i="11"/>
  <c r="D19" i="11"/>
  <c r="D18" i="11"/>
  <c r="D11" i="11"/>
  <c r="D12" i="11"/>
  <c r="D13" i="11"/>
  <c r="D14" i="11"/>
  <c r="D15" i="11"/>
  <c r="D10" i="11"/>
  <c r="D7" i="11"/>
  <c r="D6" i="11"/>
  <c r="D18" i="10"/>
  <c r="D10" i="10"/>
  <c r="D11" i="10"/>
  <c r="D9" i="10"/>
  <c r="D7" i="10"/>
  <c r="C30" i="9"/>
  <c r="D29" i="9"/>
  <c r="D28" i="9"/>
  <c r="D11" i="9"/>
  <c r="D12" i="9"/>
  <c r="D13" i="9"/>
  <c r="D14" i="9"/>
  <c r="D15" i="9"/>
  <c r="D16" i="9"/>
  <c r="D17" i="9"/>
  <c r="D18" i="9"/>
  <c r="D19" i="9"/>
  <c r="D20" i="9"/>
  <c r="D10" i="9"/>
  <c r="D9" i="9"/>
  <c r="D7" i="9"/>
  <c r="D41" i="8"/>
  <c r="D24" i="8"/>
  <c r="D25" i="8"/>
  <c r="D26" i="8"/>
  <c r="D27" i="8"/>
  <c r="D28" i="8"/>
  <c r="D29" i="8"/>
  <c r="D30" i="8"/>
  <c r="D31" i="8"/>
  <c r="D32" i="8"/>
  <c r="D33" i="8"/>
  <c r="D34" i="8"/>
  <c r="D23" i="8"/>
  <c r="D22" i="8"/>
  <c r="D12" i="8"/>
  <c r="D13" i="8"/>
  <c r="D14" i="8"/>
  <c r="D15" i="8"/>
  <c r="D16" i="8"/>
  <c r="D17" i="8"/>
  <c r="D18" i="8"/>
  <c r="D19" i="8"/>
  <c r="D20" i="8"/>
  <c r="D21" i="8"/>
  <c r="D11" i="8"/>
  <c r="D10" i="8"/>
  <c r="D9" i="8"/>
  <c r="D7" i="8"/>
  <c r="D71" i="7"/>
  <c r="D72" i="7"/>
  <c r="D73" i="7"/>
  <c r="D70" i="7"/>
  <c r="D60" i="7"/>
  <c r="D61" i="7"/>
  <c r="D59" i="7"/>
  <c r="D53" i="7"/>
  <c r="D54" i="7"/>
  <c r="D55" i="7"/>
  <c r="D52" i="7"/>
  <c r="D50" i="7"/>
  <c r="D48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23" i="7"/>
  <c r="D18" i="7"/>
  <c r="D17" i="7"/>
  <c r="D15" i="7"/>
  <c r="D14" i="7"/>
  <c r="D11" i="7"/>
  <c r="D10" i="7"/>
  <c r="D9" i="7"/>
  <c r="D8" i="7"/>
  <c r="D33" i="6"/>
  <c r="D32" i="6"/>
  <c r="D18" i="6"/>
  <c r="D19" i="6"/>
  <c r="D20" i="6"/>
  <c r="D21" i="6"/>
  <c r="D22" i="6"/>
  <c r="D23" i="6"/>
  <c r="D24" i="6"/>
  <c r="D25" i="6"/>
  <c r="D17" i="6"/>
  <c r="D16" i="6"/>
  <c r="D15" i="6"/>
  <c r="D14" i="6"/>
  <c r="D13" i="6"/>
  <c r="D12" i="6"/>
  <c r="D11" i="6"/>
  <c r="D10" i="6"/>
  <c r="D8" i="6"/>
  <c r="D7" i="6"/>
  <c r="H120" i="52"/>
  <c r="H121" i="52"/>
  <c r="H122" i="52"/>
  <c r="H123" i="52"/>
  <c r="H124" i="52"/>
  <c r="H125" i="52"/>
  <c r="H126" i="52"/>
  <c r="H127" i="52"/>
  <c r="H128" i="52"/>
  <c r="H129" i="52"/>
  <c r="H119" i="52"/>
  <c r="H103" i="52"/>
  <c r="H104" i="52"/>
  <c r="H105" i="52"/>
  <c r="H106" i="52"/>
  <c r="H107" i="52"/>
  <c r="H108" i="52"/>
  <c r="H109" i="52"/>
  <c r="H110" i="52"/>
  <c r="H111" i="52"/>
  <c r="H112" i="52"/>
  <c r="H113" i="52"/>
  <c r="H114" i="52"/>
  <c r="H115" i="52"/>
  <c r="H116" i="52"/>
  <c r="H102" i="52"/>
  <c r="H68" i="52"/>
  <c r="H69" i="52"/>
  <c r="H70" i="52"/>
  <c r="H71" i="52"/>
  <c r="H72" i="52"/>
  <c r="H73" i="52"/>
  <c r="H74" i="52"/>
  <c r="H75" i="52"/>
  <c r="H76" i="52"/>
  <c r="H77" i="52"/>
  <c r="H78" i="52"/>
  <c r="H79" i="52"/>
  <c r="H80" i="52"/>
  <c r="H81" i="52"/>
  <c r="H82" i="52"/>
  <c r="H83" i="52"/>
  <c r="H84" i="52"/>
  <c r="H85" i="52"/>
  <c r="H86" i="52"/>
  <c r="H87" i="52"/>
  <c r="H88" i="52"/>
  <c r="H89" i="52"/>
  <c r="H90" i="52"/>
  <c r="H91" i="52"/>
  <c r="H92" i="52"/>
  <c r="H93" i="52"/>
  <c r="H94" i="52"/>
  <c r="H95" i="52"/>
  <c r="H96" i="52"/>
  <c r="H97" i="52"/>
  <c r="H98" i="52"/>
  <c r="H67" i="52"/>
  <c r="H55" i="52"/>
  <c r="H56" i="52"/>
  <c r="H57" i="52"/>
  <c r="H58" i="52"/>
  <c r="H59" i="52"/>
  <c r="H60" i="52"/>
  <c r="H61" i="52"/>
  <c r="H62" i="52"/>
  <c r="H63" i="52"/>
  <c r="H64" i="52"/>
  <c r="H54" i="52"/>
  <c r="H43" i="52"/>
  <c r="H44" i="52"/>
  <c r="H45" i="52"/>
  <c r="H46" i="52"/>
  <c r="H47" i="52"/>
  <c r="H48" i="52"/>
  <c r="H49" i="52"/>
  <c r="H42" i="52"/>
  <c r="H41" i="52"/>
  <c r="H37" i="52"/>
  <c r="H33" i="52"/>
  <c r="H32" i="52"/>
  <c r="H25" i="52"/>
  <c r="H26" i="52"/>
  <c r="H27" i="52"/>
  <c r="H28" i="52"/>
  <c r="H29" i="52"/>
  <c r="H24" i="52"/>
  <c r="H21" i="52"/>
  <c r="H20" i="52"/>
  <c r="H17" i="52"/>
  <c r="H16" i="52"/>
  <c r="H14" i="52"/>
  <c r="H12" i="52"/>
  <c r="H10" i="52"/>
  <c r="H8" i="52"/>
  <c r="AG49" i="133" l="1"/>
  <c r="T48" i="133"/>
  <c r="T49" i="133" s="1"/>
  <c r="AJ48" i="133"/>
  <c r="AJ49" i="133" s="1"/>
  <c r="AN48" i="132"/>
  <c r="AP28" i="132"/>
  <c r="P30" i="132"/>
  <c r="AF28" i="132"/>
  <c r="AO49" i="132"/>
  <c r="AP47" i="132"/>
  <c r="AH49" i="133"/>
  <c r="AP37" i="132"/>
  <c r="N49" i="132"/>
  <c r="AD30" i="132"/>
  <c r="AD49" i="132" s="1"/>
  <c r="P48" i="132"/>
  <c r="AF37" i="132"/>
  <c r="AF48" i="132" s="1"/>
  <c r="AN30" i="132"/>
  <c r="AF30" i="132" l="1"/>
  <c r="AF49" i="132" s="1"/>
  <c r="P49" i="132"/>
  <c r="AP48" i="132"/>
  <c r="AP30" i="132"/>
  <c r="AN49" i="132"/>
  <c r="AP49" i="132" l="1"/>
  <c r="C7" i="64"/>
  <c r="C7" i="63"/>
  <c r="G30" i="52"/>
  <c r="K7" i="64" l="1"/>
  <c r="D13" i="77"/>
  <c r="L7" i="64"/>
  <c r="D7" i="64"/>
  <c r="E7" i="64"/>
  <c r="E7" i="63"/>
  <c r="N10" i="64"/>
  <c r="C10" i="64"/>
  <c r="N7" i="64"/>
  <c r="L8" i="63"/>
  <c r="K8" i="63"/>
  <c r="C13" i="77"/>
  <c r="C28" i="128" l="1"/>
  <c r="J13" i="2" s="1"/>
  <c r="D28" i="128" l="1"/>
  <c r="B28" i="128"/>
  <c r="K13" i="2" l="1"/>
  <c r="I13" i="2"/>
  <c r="D13" i="23" l="1"/>
  <c r="E13" i="23"/>
  <c r="C13" i="23"/>
  <c r="D24" i="23"/>
  <c r="E24" i="23"/>
  <c r="C24" i="23"/>
  <c r="D16" i="7"/>
  <c r="C16" i="7"/>
  <c r="C19" i="7" s="1"/>
  <c r="C8" i="11"/>
  <c r="C12" i="7"/>
  <c r="B12" i="7"/>
  <c r="C9" i="6"/>
  <c r="D9" i="6"/>
  <c r="D19" i="7" l="1"/>
  <c r="C20" i="7"/>
  <c r="D8" i="11"/>
  <c r="D12" i="7"/>
  <c r="C35" i="8"/>
  <c r="C36" i="8" s="1"/>
  <c r="D20" i="7" l="1"/>
  <c r="C34" i="17"/>
  <c r="C62" i="7" l="1"/>
  <c r="C47" i="7"/>
  <c r="C56" i="7"/>
  <c r="C57" i="7" l="1"/>
  <c r="C73" i="23"/>
  <c r="C70" i="23"/>
  <c r="I41" i="2" s="1"/>
  <c r="I40" i="2"/>
  <c r="C19" i="23"/>
  <c r="I39" i="2" s="1"/>
  <c r="C16" i="23"/>
  <c r="I38" i="2" s="1"/>
  <c r="I37" i="2"/>
  <c r="D73" i="23"/>
  <c r="J42" i="2" s="1"/>
  <c r="B8" i="11"/>
  <c r="F9" i="63"/>
  <c r="F11" i="63" s="1"/>
  <c r="C18" i="64" s="1"/>
  <c r="L9" i="63"/>
  <c r="L11" i="63" s="1"/>
  <c r="C24" i="64" s="1"/>
  <c r="K9" i="63"/>
  <c r="K11" i="63" s="1"/>
  <c r="C23" i="64" s="1"/>
  <c r="H9" i="63"/>
  <c r="H11" i="63" s="1"/>
  <c r="C20" i="64" s="1"/>
  <c r="G9" i="63"/>
  <c r="G11" i="63" s="1"/>
  <c r="C19" i="64" s="1"/>
  <c r="J9" i="63"/>
  <c r="J11" i="63" s="1"/>
  <c r="C22" i="64" s="1"/>
  <c r="C9" i="63"/>
  <c r="C11" i="63" s="1"/>
  <c r="C15" i="64" s="1"/>
  <c r="D30" i="9"/>
  <c r="B30" i="9"/>
  <c r="I33" i="2" s="1"/>
  <c r="F16" i="77"/>
  <c r="G16" i="77" s="1"/>
  <c r="F15" i="77"/>
  <c r="G15" i="77" s="1"/>
  <c r="F14" i="77"/>
  <c r="G14" i="77" s="1"/>
  <c r="F19" i="77"/>
  <c r="G19" i="77" s="1"/>
  <c r="B10" i="63" s="1"/>
  <c r="D111" i="11"/>
  <c r="J40" i="2"/>
  <c r="K40" i="2"/>
  <c r="F8" i="77"/>
  <c r="M8" i="77"/>
  <c r="N8" i="77" s="1"/>
  <c r="F9" i="77"/>
  <c r="G9" i="77" s="1"/>
  <c r="M9" i="77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E13" i="77"/>
  <c r="J13" i="77"/>
  <c r="K13" i="77"/>
  <c r="L13" i="77"/>
  <c r="M14" i="77"/>
  <c r="N14" i="77" s="1"/>
  <c r="M15" i="77"/>
  <c r="N15" i="77" s="1"/>
  <c r="M16" i="77"/>
  <c r="N16" i="77" s="1"/>
  <c r="C17" i="77"/>
  <c r="D17" i="77"/>
  <c r="E17" i="77"/>
  <c r="J17" i="77"/>
  <c r="K17" i="77"/>
  <c r="L17" i="77"/>
  <c r="M19" i="77"/>
  <c r="N19" i="77" s="1"/>
  <c r="B10" i="64" s="1"/>
  <c r="C9" i="64"/>
  <c r="D9" i="64"/>
  <c r="D11" i="64" s="1"/>
  <c r="D16" i="64" s="1"/>
  <c r="E9" i="64"/>
  <c r="E11" i="64" s="1"/>
  <c r="D17" i="64" s="1"/>
  <c r="F9" i="64"/>
  <c r="F11" i="64" s="1"/>
  <c r="D18" i="64" s="1"/>
  <c r="G9" i="64"/>
  <c r="G11" i="64" s="1"/>
  <c r="D19" i="64" s="1"/>
  <c r="H9" i="64"/>
  <c r="H11" i="64" s="1"/>
  <c r="D20" i="64" s="1"/>
  <c r="I9" i="64"/>
  <c r="I11" i="64" s="1"/>
  <c r="D21" i="64" s="1"/>
  <c r="J9" i="64"/>
  <c r="J11" i="64" s="1"/>
  <c r="D22" i="64" s="1"/>
  <c r="K9" i="64"/>
  <c r="K11" i="64" s="1"/>
  <c r="D23" i="64" s="1"/>
  <c r="L9" i="64"/>
  <c r="L11" i="64" s="1"/>
  <c r="D24" i="64" s="1"/>
  <c r="M9" i="64"/>
  <c r="M11" i="64" s="1"/>
  <c r="D25" i="64" s="1"/>
  <c r="N9" i="64"/>
  <c r="N11" i="64" s="1"/>
  <c r="D26" i="64" s="1"/>
  <c r="D9" i="63"/>
  <c r="D11" i="63" s="1"/>
  <c r="C16" i="64" s="1"/>
  <c r="I9" i="63"/>
  <c r="I11" i="63" s="1"/>
  <c r="C21" i="64" s="1"/>
  <c r="M9" i="63"/>
  <c r="M11" i="63" s="1"/>
  <c r="C25" i="64" s="1"/>
  <c r="J37" i="2"/>
  <c r="K37" i="2"/>
  <c r="D16" i="23"/>
  <c r="J38" i="2" s="1"/>
  <c r="E16" i="23"/>
  <c r="K38" i="2" s="1"/>
  <c r="D19" i="23"/>
  <c r="J39" i="2" s="1"/>
  <c r="E19" i="23"/>
  <c r="K39" i="2" s="1"/>
  <c r="D70" i="23"/>
  <c r="J41" i="2" s="1"/>
  <c r="E70" i="23"/>
  <c r="C8" i="54"/>
  <c r="D8" i="54"/>
  <c r="E8" i="54"/>
  <c r="C10" i="54"/>
  <c r="D10" i="54"/>
  <c r="E10" i="54"/>
  <c r="E17" i="54"/>
  <c r="C17" i="54"/>
  <c r="D30" i="2" s="1"/>
  <c r="D17" i="54"/>
  <c r="E30" i="2" s="1"/>
  <c r="C24" i="54"/>
  <c r="D31" i="2" s="1"/>
  <c r="D24" i="54"/>
  <c r="E31" i="2" s="1"/>
  <c r="E24" i="54"/>
  <c r="F31" i="2" s="1"/>
  <c r="C33" i="54"/>
  <c r="D32" i="2" s="1"/>
  <c r="D33" i="54"/>
  <c r="E33" i="54"/>
  <c r="J15" i="2"/>
  <c r="C21" i="16"/>
  <c r="C29" i="16" s="1"/>
  <c r="J14" i="2" s="1"/>
  <c r="D16" i="11"/>
  <c r="C16" i="11"/>
  <c r="C91" i="11"/>
  <c r="B102" i="11"/>
  <c r="C102" i="11"/>
  <c r="C111" i="11"/>
  <c r="J35" i="2" s="1"/>
  <c r="B12" i="10"/>
  <c r="B13" i="10" s="1"/>
  <c r="C12" i="10"/>
  <c r="C13" i="10" s="1"/>
  <c r="D12" i="10"/>
  <c r="D13" i="10" s="1"/>
  <c r="C21" i="9"/>
  <c r="C22" i="9" s="1"/>
  <c r="K32" i="2"/>
  <c r="B74" i="7"/>
  <c r="C74" i="7"/>
  <c r="J31" i="2" s="1"/>
  <c r="C26" i="6"/>
  <c r="B34" i="6"/>
  <c r="I30" i="2" s="1"/>
  <c r="C34" i="6"/>
  <c r="J30" i="2" s="1"/>
  <c r="D34" i="6"/>
  <c r="F15" i="52"/>
  <c r="G15" i="52"/>
  <c r="G18" i="52" s="1"/>
  <c r="H15" i="52"/>
  <c r="F22" i="52"/>
  <c r="G22" i="52"/>
  <c r="H22" i="52"/>
  <c r="F34" i="52"/>
  <c r="G34" i="52"/>
  <c r="H34" i="52"/>
  <c r="F38" i="52"/>
  <c r="G38" i="52"/>
  <c r="H38" i="52"/>
  <c r="F41" i="52"/>
  <c r="G41" i="52"/>
  <c r="F50" i="52"/>
  <c r="G50" i="52"/>
  <c r="G65" i="52"/>
  <c r="E8" i="2" s="1"/>
  <c r="G99" i="52"/>
  <c r="E9" i="2" s="1"/>
  <c r="F117" i="52"/>
  <c r="D10" i="2" s="1"/>
  <c r="G117" i="52"/>
  <c r="E10" i="2" s="1"/>
  <c r="H117" i="52"/>
  <c r="F10" i="2" s="1"/>
  <c r="G130" i="52"/>
  <c r="E11" i="2" s="1"/>
  <c r="J23" i="2"/>
  <c r="I32" i="2"/>
  <c r="J32" i="2"/>
  <c r="J33" i="2"/>
  <c r="I34" i="2"/>
  <c r="J34" i="2"/>
  <c r="K34" i="2"/>
  <c r="I43" i="2"/>
  <c r="J43" i="2"/>
  <c r="K43" i="2"/>
  <c r="D59" i="2"/>
  <c r="E59" i="2"/>
  <c r="J59" i="2"/>
  <c r="D74" i="7"/>
  <c r="I42" i="2" l="1"/>
  <c r="E73" i="23"/>
  <c r="K42" i="2" s="1"/>
  <c r="H30" i="52"/>
  <c r="F30" i="52"/>
  <c r="K18" i="77"/>
  <c r="K20" i="77" s="1"/>
  <c r="F32" i="2"/>
  <c r="D11" i="54"/>
  <c r="E29" i="2" s="1"/>
  <c r="C18" i="77"/>
  <c r="C20" i="77" s="1"/>
  <c r="L18" i="77"/>
  <c r="L20" i="77" s="1"/>
  <c r="D18" i="77"/>
  <c r="D20" i="77" s="1"/>
  <c r="B9" i="6"/>
  <c r="B27" i="6" s="1"/>
  <c r="B16" i="7"/>
  <c r="B19" i="7" s="1"/>
  <c r="B20" i="7" s="1"/>
  <c r="B111" i="11"/>
  <c r="I35" i="2" s="1"/>
  <c r="D102" i="11"/>
  <c r="B16" i="11"/>
  <c r="K31" i="2"/>
  <c r="K30" i="2"/>
  <c r="E18" i="77"/>
  <c r="E20" i="77" s="1"/>
  <c r="K33" i="2"/>
  <c r="K35" i="2"/>
  <c r="B35" i="8"/>
  <c r="F59" i="2"/>
  <c r="J10" i="2"/>
  <c r="D34" i="17"/>
  <c r="B21" i="9"/>
  <c r="B22" i="9" s="1"/>
  <c r="D35" i="8"/>
  <c r="D36" i="8" s="1"/>
  <c r="J11" i="2"/>
  <c r="B34" i="17"/>
  <c r="I15" i="2" s="1"/>
  <c r="B21" i="16"/>
  <c r="B29" i="16" s="1"/>
  <c r="I14" i="2" s="1"/>
  <c r="D26" i="6"/>
  <c r="D91" i="11"/>
  <c r="C20" i="10"/>
  <c r="D21" i="9"/>
  <c r="D22" i="9" s="1"/>
  <c r="B62" i="7"/>
  <c r="I11" i="2"/>
  <c r="F65" i="52"/>
  <c r="D8" i="2" s="1"/>
  <c r="B20" i="10"/>
  <c r="M17" i="77"/>
  <c r="D62" i="7"/>
  <c r="C11" i="54"/>
  <c r="D29" i="2" s="1"/>
  <c r="F130" i="52"/>
  <c r="D11" i="2" s="1"/>
  <c r="N9" i="63"/>
  <c r="N11" i="63" s="1"/>
  <c r="C26" i="64" s="1"/>
  <c r="B91" i="11"/>
  <c r="G17" i="77"/>
  <c r="J7" i="2"/>
  <c r="N17" i="77"/>
  <c r="B8" i="64" s="1"/>
  <c r="C75" i="23"/>
  <c r="C103" i="11"/>
  <c r="C104" i="11" s="1"/>
  <c r="C27" i="6"/>
  <c r="C36" i="6"/>
  <c r="G35" i="52"/>
  <c r="G39" i="52" s="1"/>
  <c r="G51" i="52" s="1"/>
  <c r="D47" i="7"/>
  <c r="B47" i="7"/>
  <c r="B49" i="7" s="1"/>
  <c r="C49" i="7"/>
  <c r="C63" i="7" s="1"/>
  <c r="D56" i="7"/>
  <c r="B56" i="7"/>
  <c r="B57" i="7" s="1"/>
  <c r="I23" i="2"/>
  <c r="H130" i="52"/>
  <c r="F99" i="52"/>
  <c r="D9" i="2" s="1"/>
  <c r="I59" i="2"/>
  <c r="J36" i="2"/>
  <c r="J44" i="2"/>
  <c r="C43" i="8"/>
  <c r="J9" i="2"/>
  <c r="H65" i="52"/>
  <c r="E9" i="63"/>
  <c r="E11" i="63" s="1"/>
  <c r="C17" i="64" s="1"/>
  <c r="F18" i="52"/>
  <c r="J18" i="77"/>
  <c r="J20" i="77" s="1"/>
  <c r="C11" i="64"/>
  <c r="D15" i="64" s="1"/>
  <c r="E15" i="64" s="1"/>
  <c r="E16" i="64" s="1"/>
  <c r="G8" i="77"/>
  <c r="G13" i="77" s="1"/>
  <c r="B7" i="63" s="1"/>
  <c r="F13" i="77"/>
  <c r="M13" i="77"/>
  <c r="N9" i="77"/>
  <c r="N13" i="77" s="1"/>
  <c r="H50" i="52"/>
  <c r="D75" i="23"/>
  <c r="K41" i="2"/>
  <c r="H99" i="52"/>
  <c r="E32" i="2"/>
  <c r="F30" i="2"/>
  <c r="K59" i="2"/>
  <c r="K23" i="2"/>
  <c r="D21" i="16"/>
  <c r="I44" i="2"/>
  <c r="I31" i="2"/>
  <c r="E11" i="54"/>
  <c r="F17" i="77"/>
  <c r="H18" i="52"/>
  <c r="E75" i="23" l="1"/>
  <c r="K44" i="2"/>
  <c r="B8" i="63"/>
  <c r="D27" i="64"/>
  <c r="E45" i="2"/>
  <c r="D34" i="54"/>
  <c r="C27" i="64"/>
  <c r="F29" i="2"/>
  <c r="F45" i="2" s="1"/>
  <c r="B36" i="8"/>
  <c r="B103" i="11"/>
  <c r="B104" i="11" s="1"/>
  <c r="B113" i="11" s="1"/>
  <c r="K36" i="2"/>
  <c r="K45" i="2" s="1"/>
  <c r="I7" i="2"/>
  <c r="D27" i="6"/>
  <c r="D103" i="11"/>
  <c r="D104" i="11" s="1"/>
  <c r="B36" i="6"/>
  <c r="D29" i="16"/>
  <c r="D36" i="6"/>
  <c r="D57" i="7"/>
  <c r="D45" i="2"/>
  <c r="C32" i="9"/>
  <c r="C34" i="54"/>
  <c r="E17" i="64"/>
  <c r="E18" i="64" s="1"/>
  <c r="E19" i="64" s="1"/>
  <c r="E20" i="64" s="1"/>
  <c r="E21" i="64" s="1"/>
  <c r="E22" i="64" s="1"/>
  <c r="E23" i="64" s="1"/>
  <c r="E24" i="64" s="1"/>
  <c r="E25" i="64" s="1"/>
  <c r="E26" i="64" s="1"/>
  <c r="M18" i="77"/>
  <c r="M20" i="77" s="1"/>
  <c r="J12" i="2"/>
  <c r="C113" i="11"/>
  <c r="F8" i="2"/>
  <c r="D49" i="7"/>
  <c r="B63" i="7"/>
  <c r="C64" i="7"/>
  <c r="C76" i="7" s="1"/>
  <c r="J45" i="2"/>
  <c r="F11" i="2"/>
  <c r="F35" i="52"/>
  <c r="F39" i="52" s="1"/>
  <c r="F51" i="52" s="1"/>
  <c r="D7" i="2" s="1"/>
  <c r="G131" i="52"/>
  <c r="E7" i="2"/>
  <c r="E24" i="2" s="1"/>
  <c r="B7" i="64"/>
  <c r="N18" i="77"/>
  <c r="N20" i="77" s="1"/>
  <c r="K11" i="2"/>
  <c r="D20" i="10"/>
  <c r="B32" i="9"/>
  <c r="I10" i="2"/>
  <c r="I36" i="2"/>
  <c r="K15" i="2"/>
  <c r="H35" i="52"/>
  <c r="K10" i="2"/>
  <c r="D32" i="9"/>
  <c r="E34" i="54"/>
  <c r="F9" i="2"/>
  <c r="F18" i="77"/>
  <c r="F20" i="77" s="1"/>
  <c r="G18" i="77"/>
  <c r="G20" i="77" s="1"/>
  <c r="E27" i="64" l="1"/>
  <c r="E62" i="2"/>
  <c r="I12" i="2"/>
  <c r="I9" i="2"/>
  <c r="B43" i="8"/>
  <c r="K14" i="2"/>
  <c r="K9" i="2"/>
  <c r="D63" i="7"/>
  <c r="K12" i="2"/>
  <c r="K7" i="2"/>
  <c r="D113" i="11"/>
  <c r="F131" i="52"/>
  <c r="D43" i="8"/>
  <c r="B64" i="7"/>
  <c r="B76" i="7" s="1"/>
  <c r="J8" i="2"/>
  <c r="J24" i="2" s="1"/>
  <c r="B9" i="63"/>
  <c r="H39" i="52"/>
  <c r="I45" i="2"/>
  <c r="B9" i="64"/>
  <c r="D24" i="2"/>
  <c r="D64" i="7" l="1"/>
  <c r="I8" i="2"/>
  <c r="J62" i="2"/>
  <c r="B11" i="64"/>
  <c r="D62" i="2"/>
  <c r="H51" i="52"/>
  <c r="B11" i="63"/>
  <c r="D76" i="7" l="1"/>
  <c r="K8" i="2"/>
  <c r="K24" i="2" s="1"/>
  <c r="I24" i="2"/>
  <c r="F7" i="2"/>
  <c r="H131" i="52"/>
  <c r="F24" i="2" l="1"/>
  <c r="K62" i="2"/>
  <c r="I62" i="2"/>
  <c r="F62" i="2" l="1"/>
  <c r="B13" i="63"/>
</calcChain>
</file>

<file path=xl/sharedStrings.xml><?xml version="1.0" encoding="utf-8"?>
<sst xmlns="http://schemas.openxmlformats.org/spreadsheetml/2006/main" count="1515" uniqueCount="846">
  <si>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</si>
  <si>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</si>
  <si>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</si>
  <si>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</si>
  <si>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</si>
  <si>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</si>
  <si>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</si>
  <si>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</si>
  <si>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</si>
  <si>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Informatikai fejlesztések</t>
  </si>
  <si>
    <t>Környezetvédelmi birság</t>
  </si>
  <si>
    <t>Tartalékok</t>
  </si>
  <si>
    <t xml:space="preserve"> </t>
  </si>
  <si>
    <t>Egyesített Bölcsődei Intézmény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</si>
  <si>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</si>
  <si>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</si>
  <si>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</si>
  <si>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</si>
  <si>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</si>
  <si>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</si>
  <si>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</si>
  <si>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</si>
  <si>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</si>
  <si>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</si>
  <si>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</si>
  <si>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</si>
  <si>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</si>
  <si>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</si>
  <si>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</si>
  <si>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</si>
  <si>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</si>
  <si>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</si>
  <si>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</si>
  <si>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</si>
  <si>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</si>
  <si>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</si>
  <si>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</si>
  <si>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</si>
  <si>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</si>
  <si>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</si>
  <si>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</si>
  <si>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</si>
  <si>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</si>
  <si>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</si>
  <si>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</si>
  <si>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</si>
  <si>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</si>
  <si>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</si>
  <si>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</si>
  <si>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</si>
  <si>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</si>
  <si>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</si>
  <si>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Felhalmozási célú visszatérítendő támogatások, kölcsönök visszatérülése államháztartáson belülről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</si>
  <si>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</si>
  <si>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</si>
  <si>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</si>
  <si>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</si>
  <si>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</si>
  <si>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</si>
  <si>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</si>
  <si>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</si>
  <si>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</si>
  <si>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</si>
  <si>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</si>
  <si>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</si>
  <si>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</si>
  <si>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</si>
  <si>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</si>
  <si>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</si>
  <si>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</si>
  <si>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</si>
  <si>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</si>
  <si>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</si>
  <si>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</si>
  <si>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</si>
  <si>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</si>
  <si>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</si>
  <si>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</si>
  <si>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</si>
  <si>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</si>
  <si>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</si>
  <si>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</si>
  <si>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</si>
  <si>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</si>
  <si>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</si>
  <si>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</si>
  <si>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Vagyongazdálkodási kiadások - szakértők igénybevétele, ügyvédi munkadíj, egyéb kiadások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</si>
  <si>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</si>
  <si>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</si>
  <si>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</si>
  <si>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</si>
  <si>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</si>
  <si>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</si>
  <si>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>Savaria Szimfonikus Zenekar összesen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</si>
  <si>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</si>
  <si>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</si>
  <si>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</si>
  <si>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</si>
  <si>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</si>
  <si>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</si>
  <si>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</si>
  <si>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</si>
  <si>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</si>
  <si>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Mesebolt Bábszínház összesen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</si>
  <si>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</si>
  <si>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</si>
  <si>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</si>
  <si>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</si>
  <si>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</si>
  <si>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</si>
  <si>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</si>
  <si>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</si>
  <si>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</si>
  <si>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Berzsenyi Dániel Könyvtár összesen</t>
  </si>
  <si>
    <t xml:space="preserve">Savaria Múzeum </t>
  </si>
  <si>
    <t>Versenyek, rendezvények, támogatások</t>
  </si>
  <si>
    <t>Önkormányzati napközis tábor megszervezése</t>
  </si>
  <si>
    <t>Könyvvizsgálói költség</t>
  </si>
  <si>
    <t>Bérleti díj</t>
  </si>
  <si>
    <t>Lakáskölcsöntörlesztés</t>
  </si>
  <si>
    <t>Szolgalmi joggal terhelt épületrész karbantartása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</si>
  <si>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</si>
  <si>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</si>
  <si>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</si>
  <si>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</si>
  <si>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Finanszírozási műveletek összesen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</si>
  <si>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</si>
  <si>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</si>
  <si>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</si>
  <si>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</si>
  <si>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</si>
  <si>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 xml:space="preserve">Felhalmozási célú maradvány 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</si>
  <si>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</si>
  <si>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</si>
  <si>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</si>
  <si>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</si>
  <si>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</si>
  <si>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</si>
  <si>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</si>
  <si>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</si>
  <si>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</si>
  <si>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</si>
  <si>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</si>
  <si>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</si>
  <si>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</si>
  <si>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Közbeszerzési kiadások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</si>
  <si>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</si>
  <si>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</si>
  <si>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</si>
  <si>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</si>
  <si>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</si>
  <si>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</si>
  <si>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</si>
  <si>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</si>
  <si>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</si>
  <si>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</si>
  <si>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</si>
  <si>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Savaria Múzeum összesen</t>
  </si>
  <si>
    <t>Horvát nemzetiségi nap támogatás</t>
  </si>
  <si>
    <t>Közterület foglalás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</si>
  <si>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</si>
  <si>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</si>
  <si>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</si>
  <si>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</si>
  <si>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</si>
  <si>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</si>
  <si>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</si>
  <si>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</si>
  <si>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</si>
  <si>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</si>
  <si>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</si>
  <si>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</si>
  <si>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</si>
  <si>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</si>
  <si>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</si>
  <si>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</si>
  <si>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</si>
  <si>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</si>
  <si>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</si>
  <si>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</si>
  <si>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</si>
  <si>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</si>
  <si>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</si>
  <si>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</si>
  <si>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</si>
  <si>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</si>
  <si>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</si>
  <si>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</si>
  <si>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</si>
  <si>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</si>
  <si>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</si>
  <si>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</si>
  <si>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</si>
  <si>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</si>
  <si>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</si>
  <si>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Termőföld bérbeadásából szárm.jöv.adó</t>
  </si>
  <si>
    <t>Helyi iparűzési adó</t>
  </si>
  <si>
    <t>Egyéb működési célú bevétel</t>
  </si>
  <si>
    <t>összesen</t>
  </si>
  <si>
    <t>Út-híd fenntartás</t>
  </si>
  <si>
    <t>Szombathelyi Egészségügyi és Kulturális Intézmények GESZ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</si>
  <si>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</si>
  <si>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</si>
  <si>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</si>
  <si>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</si>
  <si>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</si>
  <si>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</si>
  <si>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</si>
  <si>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</si>
  <si>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</si>
  <si>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</si>
  <si>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</si>
  <si>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</si>
  <si>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</si>
  <si>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</si>
  <si>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ezer forintban</t>
  </si>
  <si>
    <t>Savaria Történelmi Karnevál Közhasznú Közalapítvány működési támogatása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</si>
  <si>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</si>
  <si>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</si>
  <si>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</si>
  <si>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</si>
  <si>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</si>
  <si>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</si>
  <si>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</si>
  <si>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</si>
  <si>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</si>
  <si>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</si>
  <si>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</si>
  <si>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</si>
  <si>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</si>
  <si>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</si>
  <si>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</si>
  <si>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</si>
  <si>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</si>
  <si>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</si>
  <si>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</si>
  <si>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</si>
  <si>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</si>
  <si>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</si>
  <si>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</si>
  <si>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</si>
  <si>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</si>
  <si>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</si>
  <si>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</si>
  <si>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</si>
  <si>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</si>
  <si>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</si>
  <si>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</si>
  <si>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</si>
  <si>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</si>
  <si>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</si>
  <si>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</si>
  <si>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</si>
  <si>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</si>
  <si>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</si>
  <si>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</si>
  <si>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</si>
  <si>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</si>
  <si>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</si>
  <si>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</si>
  <si>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</si>
  <si>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</si>
  <si>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</si>
  <si>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</si>
  <si>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</si>
  <si>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</si>
  <si>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</si>
  <si>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</si>
  <si>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</si>
  <si>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</si>
  <si>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</si>
  <si>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</si>
  <si>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</si>
  <si>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</si>
  <si>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</si>
  <si>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</si>
  <si>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</si>
  <si>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</si>
  <si>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</si>
  <si>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</si>
  <si>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</si>
  <si>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</si>
  <si>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</si>
  <si>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SNI gyermekek (Óvoda) szakszolgálati ellátása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</si>
  <si>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</si>
  <si>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</si>
  <si>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</si>
  <si>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</si>
  <si>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</si>
  <si>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</si>
  <si>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</si>
  <si>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</si>
  <si>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</si>
  <si>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</si>
  <si>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</si>
  <si>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</si>
  <si>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</si>
  <si>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</si>
  <si>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</si>
  <si>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</si>
  <si>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</si>
  <si>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</si>
  <si>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</si>
  <si>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</si>
  <si>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</si>
  <si>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</si>
  <si>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</si>
  <si>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</si>
  <si>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</si>
  <si>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</si>
  <si>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</si>
  <si>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</si>
  <si>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Jedlik Ányos Terv - "A" típusú elektromos autótöltő állomások telepítése pályázat (támogatás+önrész)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</si>
  <si>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</si>
  <si>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</si>
  <si>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</si>
  <si>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</si>
  <si>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</si>
  <si>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</si>
  <si>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</si>
  <si>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</si>
  <si>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</si>
  <si>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</si>
  <si>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</si>
  <si>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</si>
  <si>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</si>
  <si>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</si>
  <si>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</si>
  <si>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</si>
  <si>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</si>
  <si>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</si>
  <si>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</si>
  <si>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</si>
  <si>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</si>
  <si>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</si>
  <si>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</si>
  <si>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</si>
  <si>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</si>
  <si>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</si>
  <si>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</si>
  <si>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</si>
  <si>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</si>
  <si>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</si>
  <si>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</si>
  <si>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</si>
  <si>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</si>
  <si>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>Vásárok bevétele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</si>
  <si>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</si>
  <si>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</si>
  <si>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</si>
  <si>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Herényi temető bővítés, növénytelepítés</t>
  </si>
  <si>
    <t>eredeti előirányzat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</si>
  <si>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</si>
  <si>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</si>
  <si>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</si>
  <si>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</si>
  <si>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</si>
  <si>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Vízközmű- és szennyvízközmű használati díj terhére végzett beruházás - fordított áfa</t>
  </si>
  <si>
    <t>Vas Megyei Tudományos Ismeretterjesztő Egyesület támogatása - közművelődési megállapodás</t>
  </si>
  <si>
    <t>Savaria Városfejlesztési Nonprofit Kft. támogatása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</si>
  <si>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</si>
  <si>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</si>
  <si>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</si>
  <si>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</si>
  <si>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</si>
  <si>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</si>
  <si>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</si>
  <si>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</si>
  <si>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</si>
  <si>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Bursa Hungarica felsőoktatási ösztöndíj</t>
  </si>
  <si>
    <t>Kéményseprő ipari közszolgáltatás ellátásának támogatása</t>
  </si>
  <si>
    <t>Köznevelési GAMESZ</t>
  </si>
  <si>
    <t>Kéményseprő ipari közszolgáltatás ellátásának támogatása (központi ei.)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</si>
  <si>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</si>
  <si>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</si>
  <si>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</si>
  <si>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</si>
  <si>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</si>
  <si>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</si>
  <si>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</si>
  <si>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</si>
  <si>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</si>
  <si>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Komplex akadálymentesítés - Helyi esélyegyenlőségi program keretében</t>
  </si>
  <si>
    <t>Víz használati dij</t>
  </si>
  <si>
    <t>Bűnmegelőzési és katasztrófavédelmi kiadások</t>
  </si>
  <si>
    <t>Szombathely, a segítés városa program</t>
  </si>
  <si>
    <t>ELTE támogatás és gazdaságfejlesztés</t>
  </si>
  <si>
    <t>Padkarendezés</t>
  </si>
  <si>
    <t>Szegélyek javítása, akadálymentesítés</t>
  </si>
  <si>
    <t>ELTE támogatás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</si>
  <si>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</si>
  <si>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</si>
  <si>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</si>
  <si>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Kéményseprő ipari közszolgáltatási támogatás visszafizetése</t>
  </si>
  <si>
    <t>Önkormányzat egyéb kiadásai (Városüzemeltetési, vagyongazdálkodási kiadások)</t>
  </si>
  <si>
    <t>TOP-6.1.5-2019-00002 Ferenczy u. hiányzó szakaszának építése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</si>
  <si>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</si>
  <si>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</si>
  <si>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</si>
  <si>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</si>
  <si>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</si>
  <si>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</si>
  <si>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Szent Márton Smartcity városkártya és portálrendszer üzemeltetése</t>
  </si>
  <si>
    <t>Felhalmozási tartalék</t>
  </si>
  <si>
    <t xml:space="preserve">Felhalmozási tartalék </t>
  </si>
  <si>
    <t>Felhalmozási tartalék összesen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</si>
  <si>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</si>
  <si>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</si>
  <si>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</si>
  <si>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Egyéb sportcélú kiadások, támogatások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</si>
  <si>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</si>
  <si>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</si>
  <si>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</si>
  <si>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</si>
  <si>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</si>
  <si>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</si>
  <si>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</si>
  <si>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</si>
  <si>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</si>
  <si>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</si>
  <si>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</si>
  <si>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</si>
  <si>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Zeneművészeti szervek támogatása - Savaria Szimfónikus zenekar központi támogatása</t>
  </si>
  <si>
    <t>Helyi önkormányzatok kiegészítő támogatásai összesen</t>
  </si>
  <si>
    <t>VOLÁNBUSZ  Zrt. - megállapodás alapján helyközi autóbuszjáratok helyi tarifával történő igénybevétele-Szombathely, Petőfi telep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</si>
  <si>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</si>
  <si>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</si>
  <si>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</si>
  <si>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</si>
  <si>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Könyvtári érdekeltségnövelő támogatás</t>
  </si>
  <si>
    <t>Szociális ágazati összevont pótlék</t>
  </si>
  <si>
    <t>Biztosító térítése, egyéb kártérítés, kötbér</t>
  </si>
  <si>
    <t>Támogatások elszámolása ÁH-on kívülről</t>
  </si>
  <si>
    <t>Központi költségvetés részére visszafizetési kötelezettség</t>
  </si>
  <si>
    <t>Ipari park tudományos technológiai parkká minősítés</t>
  </si>
  <si>
    <t>Közszolgáltatási szerződés helyi közlekedés</t>
  </si>
  <si>
    <t>Zanati Kulturális Egyesület</t>
  </si>
  <si>
    <t>Óvodai ellátó rendszerben prognosztizált munkaerő-hiány kezelése</t>
  </si>
  <si>
    <t>Nemzetközi Diákjátékok</t>
  </si>
  <si>
    <t>Tavak haszonbérbe adása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</si>
  <si>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</si>
  <si>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</si>
  <si>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JUSTNature projekt</t>
  </si>
  <si>
    <t>Savaria Városfejlesztési Kft. - tagi kölcsön visszatérülése</t>
  </si>
  <si>
    <t>Egyéb kulturális rendezvények</t>
  </si>
  <si>
    <t>Citylight hirdetőtáblák karbantartása, javítása</t>
  </si>
  <si>
    <t>Egyéb lakásgazdálkodási és szociális kiadások</t>
  </si>
  <si>
    <t>Szombathelyi Szabadidősport rendezvények</t>
  </si>
  <si>
    <t>Évközi tervezések, útfelújítás tervezések, egyéb tervezések</t>
  </si>
  <si>
    <t>Analóg térfigyelő kamerák cseréje</t>
  </si>
  <si>
    <t>Tűzoltó nap - "Tűzoltás-mentés" Alapítvány támogatása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</si>
  <si>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</si>
  <si>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</si>
  <si>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</si>
  <si>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</si>
  <si>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>2025. évi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</si>
  <si>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</si>
  <si>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</si>
  <si>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</si>
  <si>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</si>
  <si>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</si>
  <si>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Adventi vásár díszkivilágítás támogatása</t>
  </si>
  <si>
    <t>Országos tanulmányi versenyeken eredményesen szereplő diákok és tanáraik jutalmazása</t>
  </si>
  <si>
    <t>Fogyatékkal Élőket és Hajléktalanokat Ellátó Nkft. támogatása (célja: tüzifa vásárlás)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</si>
  <si>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</si>
  <si>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</si>
  <si>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Bűnmegelőzési és katasztrófavédelmi kiadások; egyéb kiadások, támogatások</t>
  </si>
  <si>
    <t>VASIVÍZ ZRt.-Uszoda fenntartás- központi támogatásból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</si>
  <si>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</si>
  <si>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</si>
  <si>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</si>
  <si>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</si>
  <si>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Költségvetési intézmények informatikai fejlesztése</t>
  </si>
  <si>
    <t>ITM támogatás - Zanati kerékpárút fejlesztése - hozzájárulás</t>
  </si>
  <si>
    <t xml:space="preserve">Körforgalom (Markusovszky u. - Sugár u. - Horváth Boldizsár krt. - Dr. István Lajos krt.) </t>
  </si>
  <si>
    <t>Stromfeld lakótelepen parkoló építés</t>
  </si>
  <si>
    <t>TOP-6.1.5-2019-00002 Ferenczy u. hiányzó szakaszának építése - hozzájárulás</t>
  </si>
  <si>
    <t>Fogyatékkal Élőket és Hajléktalanokat Ellátó Nkft. támogatása</t>
  </si>
  <si>
    <t>Egyedi önkormányzati informatikai fejlesztések</t>
  </si>
  <si>
    <t xml:space="preserve">Vasi Tekesportért Alapítvány 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</si>
  <si>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</si>
  <si>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</si>
  <si>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</si>
  <si>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</si>
  <si>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</si>
  <si>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</si>
  <si>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Calibri"/>
        <family val="2"/>
        <charset val="238"/>
      </rPr>
      <t>saját bevételéből és NEAK támogatásból fedezett kiadás</t>
    </r>
  </si>
  <si>
    <t>Csatorna fedél javítások</t>
  </si>
  <si>
    <t>Nemzeti Tudósképző Akadémia program</t>
  </si>
  <si>
    <t>Derkovits Városrészért Egyesület</t>
  </si>
  <si>
    <t>Sebész kongresszus</t>
  </si>
  <si>
    <t>Központi támogatás elszámolás alapján</t>
  </si>
  <si>
    <t>TOP Plusz 1.3.1.-00001 Fenntartható városfejlesztés</t>
  </si>
  <si>
    <t>Továbbszámlázott költségek megtérítése</t>
  </si>
  <si>
    <t>Áfa visszaigénylés - Zöld hidrogénen alapuló ökoszisztéma fejlesztése Szhelyen</t>
  </si>
  <si>
    <t>EIT Urban Mobility TICER pályázat</t>
  </si>
  <si>
    <t>INTERREG Europe OD4GROWTH pályázat</t>
  </si>
  <si>
    <t>Kalandváros óvodai és iskolai csoportok által történő szervezett látogatásának támogatása</t>
  </si>
  <si>
    <t xml:space="preserve">Identitás program </t>
  </si>
  <si>
    <t>HÁROFIT Közhasznú Egyesület -Családok Húsvéti ajándékozása</t>
  </si>
  <si>
    <t>HÁROFIT Közhasznú Egyesület -Rászoruló családoknak nyújtott tanévkezdési támogatás</t>
  </si>
  <si>
    <t xml:space="preserve">INTERREG Europe OD4GROWTH pályázat </t>
  </si>
  <si>
    <t>Rumi Rajki István utca burkolat felújítására</t>
  </si>
  <si>
    <t>Derkovits lakótelepen parkoló kialakítása</t>
  </si>
  <si>
    <t>Zöld hidrogénen alapuló ökoszisztéma fejlesztése Szhelyen</t>
  </si>
  <si>
    <t>Jégpince utca és a Bartók B. körűt körforgalom fordított ÁFA</t>
  </si>
  <si>
    <t>Körforgalom (Markusovszky u. - Sugár u. - Horváth Boldizsár krt. - Dr. István Lajos krt.) fordított ÁFA</t>
  </si>
  <si>
    <t>Trafiboxok beszerzése, telepítése</t>
  </si>
  <si>
    <t>Északi iparterület - közművesítések finanszírozása, fejlesztések finanszírozása, tanulmányterv készítése - fordított ÁFA</t>
  </si>
  <si>
    <t>Hajdú utca burkolat javítás</t>
  </si>
  <si>
    <t>Ekata rendszer havi díj</t>
  </si>
  <si>
    <t>Önkéntes rendszer üzemeltetési díja</t>
  </si>
  <si>
    <t>VDKSZ  működtetés</t>
  </si>
  <si>
    <t>Szombathelypont működtetés</t>
  </si>
  <si>
    <t>eKata vagyongazdálkodási rendszer intézményi kiterjesztés</t>
  </si>
  <si>
    <t>Szociális térkép</t>
  </si>
  <si>
    <t>Egyéb rendezvények</t>
  </si>
  <si>
    <t>Egyéb közhatalmi bevételek</t>
  </si>
  <si>
    <t>Vásárok, rendezvények, karácsonyi díszkivilágítás - fordított áfa</t>
  </si>
  <si>
    <t>Parkolók kialakítása, javítása (Éhen Gyula téri, Szürcsapó u. 6-8. mögötti, Barátság u. 17-19. melletti, Bartók Béla krt. 40. előtti)</t>
  </si>
  <si>
    <t>2024. évi útfelújítási program</t>
  </si>
  <si>
    <t>Nyugíjas Bérlők Háza befizetés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</si>
  <si>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</si>
  <si>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</si>
  <si>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MVP ügyleti kamatfizetési kötelezettésg</t>
  </si>
  <si>
    <t>Egyéb finanszírozási célú bevétel a 2024. évi költségvetési támogatási előleghez</t>
  </si>
  <si>
    <t>Egyéb finanszírozási célú kiadás - 2024.évi költségvetési támogatási előleg</t>
  </si>
  <si>
    <t>Savaria Múzeum</t>
  </si>
  <si>
    <t>Olimpikonok támogatása</t>
  </si>
  <si>
    <t xml:space="preserve">1000 fa program </t>
  </si>
  <si>
    <t>Vas Megyei Temetkezési Kft. támogatása</t>
  </si>
  <si>
    <t>Önkéntes Stratégia végrehajtása</t>
  </si>
  <si>
    <t>Fenntarthatósági és klímapolitikai célok megvalósulása</t>
  </si>
  <si>
    <t>Jelzőlámpák üzemeltetése és cseréje</t>
  </si>
  <si>
    <t>Közvilágítási elemek karbantartása, kiegészítése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</si>
  <si>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</si>
  <si>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</si>
  <si>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</si>
  <si>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>Táncverseny</t>
  </si>
  <si>
    <t>Működési célú maradvány - 2024.évi útfelújítási programhoz</t>
  </si>
  <si>
    <t>Felhalmozási célú maradvány - 2024. évi útfelújítási programhoz</t>
  </si>
  <si>
    <t xml:space="preserve">Szombathelyi Szépítő Egyesület támogatása </t>
  </si>
  <si>
    <t>Ingatlancseréből származó bevétel</t>
  </si>
  <si>
    <t>Ingatlancsere</t>
  </si>
  <si>
    <t>Japán nap támogatása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</si>
  <si>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</si>
  <si>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</si>
  <si>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</si>
  <si>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>Alapellátás háziorvosai és fogorvosai részére rezsikompenzáció</t>
  </si>
  <si>
    <t>VASIVÍZ ZRt. - elsődleges tevékenység támogatása</t>
  </si>
  <si>
    <t>Tartalék - közétkeztetési  rezsi kulcs emelésből adódó többletkiadások fedezetére</t>
  </si>
  <si>
    <t xml:space="preserve">Segély önkormányzati támogatásból </t>
  </si>
  <si>
    <t>Vas Vármegyei Katasztrófavédelmi Igazgatóság - Tűzoltóság támogatása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</si>
  <si>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</si>
  <si>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</si>
  <si>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</si>
  <si>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</si>
  <si>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</si>
  <si>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t>Weöres Sándor Színház Nkft. összesen</t>
  </si>
  <si>
    <t>Herényi Kulturális és Sportegyesület - 30 éves jubileumi év</t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</si>
  <si>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</si>
  <si>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 xml:space="preserve">1. Városi kulturális intézmények </t>
  </si>
  <si>
    <t>2. Önkormányzati gazdasági társaságok</t>
  </si>
  <si>
    <t xml:space="preserve">Savaria Turizmus Nkft  támogatása </t>
  </si>
  <si>
    <t>2. Önkormányzati gazdasági társaságok összesen</t>
  </si>
  <si>
    <t>I. VÁROSI KULTURÁLIS INTÉZMÉNYEK ÉS ÖNKORMÁNYZATI GAZDASÁGI TÁRSASÁGOK MINDÖSSZESEN (1+2)</t>
  </si>
  <si>
    <t>ÖNKORMÁNYZATI KULTURÁLIS KIADÁSOK</t>
  </si>
  <si>
    <t>3. Kulturális és civil szervezetek támogatása</t>
  </si>
  <si>
    <t>3. Kulturális és civil szervezetek támogatása összesen</t>
  </si>
  <si>
    <t>4. Kulturális és civil alap</t>
  </si>
  <si>
    <t>II. KULTURÁLIS ÉS CIVIL SZERVEZETEK TÁMOGATÁSA ÉS KULTURÁLIS ÉS CIVIL ALAP MINDÖSSZESEN (3+4)</t>
  </si>
  <si>
    <t>5. Városi nagyrendezvények</t>
  </si>
  <si>
    <t>6. Egyéb kulturális rendezvények, programok</t>
  </si>
  <si>
    <t>6. Egyéb kulturális rendezvények, programok összesen</t>
  </si>
  <si>
    <t>III. KULTURÁLIS RENDEZVÉNYEK MINDÖSSZESEN (5+6)</t>
  </si>
  <si>
    <t>EGYÉB KULTURÁLIS KIADÁSOK</t>
  </si>
  <si>
    <t>V. ÖNKORMÁNYZATI KULTURÁLIS KIADÁSOK MINDÖSSZESEN (II+III+IV)</t>
  </si>
  <si>
    <t>VI. KULTURÁLIS ÁGAZAT MŰKÖDÉSI CÉLÚ KIADÁSOK MINDÖSSZESEN (I+V)</t>
  </si>
  <si>
    <t xml:space="preserve">Nyugat-dunántúli Regionális Hulladékgazdálkodási Önkormányzati Társulástól támogatás </t>
  </si>
  <si>
    <t>JustClimate projekt</t>
  </si>
  <si>
    <t>Interreg CE Program - Green LaMiS projekt</t>
  </si>
  <si>
    <t>Megyei Jogú Városok Szövetsége támogatás</t>
  </si>
  <si>
    <t>Nyugdíjas Bérlők Háza - használatba vételi díj visszafizetése</t>
  </si>
  <si>
    <t>Nyugat-dunántúli Regionális Hulladékgazdálkodási Önkormányzati Társulás működési hozzájárulás</t>
  </si>
  <si>
    <t>Hulladékgazdálkodáshoz kapcsolódó környezetvédelmi kiadások</t>
  </si>
  <si>
    <t>Fenntartható Energia és Klímavédelmi Cselekvési Terv felülvizsgálata (SECAP)</t>
  </si>
  <si>
    <t>Energiaközösség megvalósításának vizsgálata</t>
  </si>
  <si>
    <t>Vadvirág utcai Polgárjogi Társaság támogatása - Vadvirág u. helyreállítása céljából</t>
  </si>
  <si>
    <t>Árkádia Üzletház Társasház részére a Dolgozók útja 1/A. előtt buszmegálló felújításához nyújtott támogatás</t>
  </si>
  <si>
    <t>Vízközmű- és szennyvízközmű beruházáshoz kapcsolódóan - gördülő fejlesztési tervmódosítás költségei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</si>
  <si>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</si>
  <si>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Továbbszámlázandó-Megvalósíthatósági tanulmány kidolgozása - Zöld hidrogénen alapuló ökoszisztéma fejlesztés Szombathelyen</t>
  </si>
  <si>
    <t>Egyéb finanszírozási célú bevétel a 2025. évi költségvetési támogatási előleghez</t>
  </si>
  <si>
    <t>Egyéb finanszírozási célú kiadás - 2025.évi költségvetési támogatási előleg</t>
  </si>
  <si>
    <t>Szolidarítási hozzájárulás</t>
  </si>
  <si>
    <t xml:space="preserve">IV. EGYÉB KULTURÁLIS KIADÁSOK MINDÖSSSZESEN </t>
  </si>
  <si>
    <t>Magyar - magyar közösségi tevékenységek támogatása - Közös értékek találkozása Vajdahunyadon projekt</t>
  </si>
  <si>
    <t>Háziorvosi életpálya modellhez kapcsolódó visszafizetés</t>
  </si>
  <si>
    <t>Árfolyam nyereség - JUSTNature projekthez kapcsolódóan</t>
  </si>
  <si>
    <t>PRENOR Kft.bérleti díj megtérítése 2022-20023. évekre</t>
  </si>
  <si>
    <t xml:space="preserve">Kiszámlázott és befizetendő áfa bevétel (PRENOR Kft. bérleti díj után) </t>
  </si>
  <si>
    <t>PRENOR Kft.tagi kölcsön, bérleti díj után járó kamatbevétel</t>
  </si>
  <si>
    <t>PRENOR Kft.tagi kölcsön visszatérülése</t>
  </si>
  <si>
    <t>Szombathelyért Közalapítvány tagi kölcsön visszatérülése</t>
  </si>
  <si>
    <t>CERV-2023-CITIZENS-TOWN-TT projekt - Testre szabott energia</t>
  </si>
  <si>
    <t>Horizon Europe WeGenerate ("Társ város") projekt</t>
  </si>
  <si>
    <t xml:space="preserve">Szombathelyi Turisztikai és Testvérvárosi Egyesület </t>
  </si>
  <si>
    <t>Szalézi Rendház Szombathely támogatása (nyári napközis tábor)</t>
  </si>
  <si>
    <t>Pécsi Tudományegyetem támogatás</t>
  </si>
  <si>
    <t>Prenor Kft.tagi kölcsön nyújtása</t>
  </si>
  <si>
    <t xml:space="preserve">Viktória FC támogatása </t>
  </si>
  <si>
    <t>Parkolók kialakítása, javítása (Éhen Gyula téri, Szürcsapó u. 6-8. mögötti, Barátság u. 17-19. melletti, Bartók Béla krt. 40. előtti) - fordított áfa kiadás</t>
  </si>
  <si>
    <t>2024. évi útfelújítási program fordított áfa kiadás</t>
  </si>
  <si>
    <t xml:space="preserve">Mesebolt Bábszínház </t>
  </si>
  <si>
    <t xml:space="preserve">Savaria Szimfonikus Zenekar </t>
  </si>
  <si>
    <t>1. Városi kulturális intézmények működési kiadásai össezesen</t>
  </si>
  <si>
    <t>Akadálymentesítési koncepció - szakmérnöki vélemények</t>
  </si>
  <si>
    <t>Képviselő testület tagjai és a bizottsági tagok jogszabály szerinti juttatásai</t>
  </si>
  <si>
    <t>AGORA Savaria Kulturális és Médiaközpont Nkft. támogatása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</si>
  <si>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</si>
  <si>
    <t xml:space="preserve">Szombathelyi Egyesített Bölcsődei Intézmény </t>
  </si>
  <si>
    <t>Önkormányzati szociális ágazati kiadások összesen</t>
  </si>
  <si>
    <t>Önkormányzati szociális ágazati kiadások</t>
  </si>
  <si>
    <t>Önkormányzati egyészségügyi ágazati kiadásai</t>
  </si>
  <si>
    <t>Önkormányzati egészségügyi ágazati kiadások összesen</t>
  </si>
  <si>
    <t>Önkormányzati gyermekvédelmi ágazati kiadások</t>
  </si>
  <si>
    <t>Önkormányzati gyermekvédelmi ágazati kiadások összesen</t>
  </si>
  <si>
    <t>JustNature projekt</t>
  </si>
  <si>
    <t>JustNature projekt-fordított ÁFA</t>
  </si>
  <si>
    <t>Sárdi-éri iparterületen megvalósuló útfejlesztéshez kapcsolódó ingatlan kisajátítás kiadásai</t>
  </si>
  <si>
    <t>Szombathelyi Szabadidősport Szövetség támogatása - Városi Kispályás Labdarúgó Bajnokság, Városi Tekebajnokság, Nyári lábtenisz bajnokság, Kispályás labdarúgó bajnokság</t>
  </si>
  <si>
    <t>Települési hulladékkezelés és köztisztasági tevékenység, síkosság mentesítés</t>
  </si>
  <si>
    <t>SPORT ÁGAZAT KIADÁSAI MINDÖSSZESEN</t>
  </si>
  <si>
    <t>Szombathelyi Futóklub Szabadidő Sport Egyesület támogatása</t>
  </si>
  <si>
    <t>Önkormányzati sport kitüntetések</t>
  </si>
  <si>
    <t>Szombathelyi Pingvinek Jégkorong Klub támogatása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</si>
  <si>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</si>
  <si>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</si>
  <si>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 xml:space="preserve">Haladás Labdarúgó és Sportszolgáltató Kft. </t>
  </si>
  <si>
    <t>Szombathelyi Sportközpont és Sportiskola Nonprofit Kft. támogatása</t>
  </si>
  <si>
    <t>FALCO KC Kft. támogatása</t>
  </si>
  <si>
    <t>Gyermek és ifjúsági sport támogatása</t>
  </si>
  <si>
    <t>Sport ágazat kiadásai</t>
  </si>
  <si>
    <t>ELAMEN Zrt. bérleti díj</t>
  </si>
  <si>
    <t>Haladás 1919 Labdarúgó Kft. támogatása</t>
  </si>
  <si>
    <t>HVSE támogatása</t>
  </si>
  <si>
    <t xml:space="preserve">Söpte Önkormányzatának járó juttatás SZMJV önkormányzati területek után </t>
  </si>
  <si>
    <t>Kukullói Kertbarátok Társasága részére külterületi utak burkolat kialakításához és karbantartáshoz nyújtott támogatás</t>
  </si>
  <si>
    <t>VASIVÍZ ZRt.- Szombathelyi Fedett Uszoda és Termálfürdő  működési támogatása</t>
  </si>
  <si>
    <t>Vármegyei hatókörű városi múzeumok feladatainak támogatása - Savaria Múzeum feladatainak támogatása</t>
  </si>
  <si>
    <t>Vármegyei hatókörű városi könyvtárak feladatainak támogatása - Berzsenyi Dániel könyvtár feladatainak támogatása</t>
  </si>
  <si>
    <t>Szombathely, Akacs M. u. 7. épület utáni bérleti díjbevétel</t>
  </si>
  <si>
    <t>Vármegyeszékhely megyei jogú városok kulturális feladatainak támogatása</t>
  </si>
  <si>
    <t>Vármegyei hatókörű városi könyvtár kistelepülési könyvtári célú kiegészítő támogatása</t>
  </si>
  <si>
    <t xml:space="preserve">Települési önkormányzatok kulturális feladatainak bérjellegű támogatása </t>
  </si>
  <si>
    <t>Támogatások elszámolása államháztartáson belülről</t>
  </si>
  <si>
    <t>Interreg CE Program - Green LaMiS projekt - hazai támogatás</t>
  </si>
  <si>
    <t>Energiaügyi Minisztérium - "Zöld óvoda" program támogatás</t>
  </si>
  <si>
    <t>Egyéb különféle működési célú bevétel</t>
  </si>
  <si>
    <t>Szent Márton kártya értékesítése</t>
  </si>
  <si>
    <t>iSi Automotive Hungary Kft. támogatása a 3H jelű autóbusz járat működtetéséhez</t>
  </si>
  <si>
    <t>Szociális Szolgáltatók Közhasznú Egyesület részére támogatás (rászorulók karácsonyi ajándékozása)</t>
  </si>
  <si>
    <t>Alpokalja Nagycsaládos Egyesület Szombathely részére támogatás</t>
  </si>
  <si>
    <t>Tömjénhegy Utcai Úttársaság támogatása (Tömjénhegy u. felújítás)</t>
  </si>
  <si>
    <t>Egyéb - finanszírozási célú bevétel - Lekötött bankbetét feloldása</t>
  </si>
  <si>
    <t>Tartalék - a 2025. évi költségvetéshez</t>
  </si>
  <si>
    <t>Egyéb finanszírozási célú kiadás - Lekötött bankbetét elhelyezése</t>
  </si>
  <si>
    <t xml:space="preserve">Polgármesteri Hivatal épület felújítás I. ütem - balesetveszély elhárítása </t>
  </si>
  <si>
    <t>Bartók Béla körút híd cél és fővizsgálat</t>
  </si>
  <si>
    <t>Dobó SE támogatása</t>
  </si>
  <si>
    <t>Tartalék - városi cégek, intézmények, szolgáltatások működésére</t>
  </si>
  <si>
    <t xml:space="preserve">Derkovits Városrészért Kulturális és Szociális Egyesület </t>
  </si>
  <si>
    <t>Közlekedési infrastruktúra fejlesztése, fenntartása</t>
  </si>
  <si>
    <t>Önkormányzat működéséhez kapcsolódó, jogszabályon alapuló kiadások, egyéb kiadások</t>
  </si>
  <si>
    <t>Tartalék - a városi kistelepülési célú könyvtárakat megillető kiegészítő állami támogatás - kötött felhasználású támogatás a Berzsenyi D. könyvtár részére</t>
  </si>
  <si>
    <t xml:space="preserve">Tartalék - kulturális intézményekben és cégekben foglalkoztatottak jogszabály szerinti bérjellegű kiadásaira kapott állami támogatás tartaléka </t>
  </si>
  <si>
    <t>Települési önkormányzatok kulturális feladatainak bérjellegű támogatása (681/2021.(XII.6.) korm.rend.szerinti)</t>
  </si>
  <si>
    <t>Települési önkormányzatok kulturális feladatainak bérjellegű támogatása   (minimálbér és garantált bérminimum emelés)</t>
  </si>
  <si>
    <t>Bölcsődék karbantartási kiadásai, játszótéri eszközök beszerzése, cseréje</t>
  </si>
  <si>
    <t xml:space="preserve">2025. évi I. sz. módosított bevételei  kiemelt előirányzatonként </t>
  </si>
  <si>
    <t xml:space="preserve">2025. évi I. sz. módosított kiadásai kiemelt előirányzatonként </t>
  </si>
  <si>
    <t>Szombathely Megyei  Jogú Város Önkormányzata 2025. évi I. számú módosított előirányzat felhasználási terve</t>
  </si>
  <si>
    <t>Szombathely Megyei Jogú Város Önkormányzata 2025. évi I. számú módosítgott előirányzat felhasználási terve</t>
  </si>
  <si>
    <t>Javasolt</t>
  </si>
  <si>
    <t>módosítás</t>
  </si>
  <si>
    <t xml:space="preserve">2025. évi I.sz. </t>
  </si>
  <si>
    <t xml:space="preserve">Javasolt </t>
  </si>
  <si>
    <t>2025. évi I.sz.</t>
  </si>
  <si>
    <t>Intranet alapú városi hálózat</t>
  </si>
  <si>
    <t>Pénzügyi megállapodás a MÁV Személyszállítási Zrt-vel - törlesztő részlet</t>
  </si>
  <si>
    <t>Pénzügyi megállapodás a MÁV Személyszállítási Zrt-vel - járulékos kiadások</t>
  </si>
  <si>
    <t>I. Települési önkormányzatok működésének általános támogatása</t>
  </si>
  <si>
    <t>Savaria Szimfónikus Zenekar</t>
  </si>
  <si>
    <t>Költségvetési szervek 2025. évi bevételei</t>
  </si>
  <si>
    <t xml:space="preserve">I N T É Z M É N Y                               </t>
  </si>
  <si>
    <t>Működési célú átvett  pénzeszközök</t>
  </si>
  <si>
    <t>Saját bevételek összesen</t>
  </si>
  <si>
    <t>Előző év költségvetési maradványának igénybevétele</t>
  </si>
  <si>
    <t>Központi irányítószervtől kapott támogatás összesen</t>
  </si>
  <si>
    <t xml:space="preserve">     Költségvetési bevételek összesen</t>
  </si>
  <si>
    <t>2025.</t>
  </si>
  <si>
    <t>2025. évi eredeti előirányzat</t>
  </si>
  <si>
    <t>Javasolt módosítás</t>
  </si>
  <si>
    <t>2025. évi 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</si>
  <si>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</si>
  <si>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</si>
  <si>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</si>
  <si>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</si>
  <si>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</si>
  <si>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</si>
  <si>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</si>
  <si>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</si>
  <si>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</si>
  <si>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</si>
  <si>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</si>
  <si>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</si>
  <si>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</si>
  <si>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</si>
  <si>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</si>
  <si>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</si>
  <si>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</si>
  <si>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</si>
  <si>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Benczúr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</si>
  <si>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</si>
  <si>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</si>
  <si>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</si>
  <si>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</si>
  <si>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</si>
  <si>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</si>
  <si>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Savaria Szimfonikus Zenekar</t>
  </si>
  <si>
    <t>Berzsenyi Dániel Könyvtár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</si>
  <si>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</si>
  <si>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</si>
  <si>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</si>
  <si>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</si>
  <si>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</si>
  <si>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>Egyéb intézmények</t>
  </si>
  <si>
    <t xml:space="preserve">Összesen                                 </t>
  </si>
  <si>
    <t>Nem oktatási intézmények összesen</t>
  </si>
  <si>
    <t>Intézmények mindösszesen</t>
  </si>
  <si>
    <t>Költségvetési szervek 2025. évi kiadásai</t>
  </si>
  <si>
    <t>I N T É Z M É N Y</t>
  </si>
  <si>
    <t>Beruházás</t>
  </si>
  <si>
    <t>Felújítás</t>
  </si>
  <si>
    <t>Költségvetési kiadások összesen</t>
  </si>
  <si>
    <t>Szociális intézmények</t>
  </si>
  <si>
    <t>Egyéb intézmény</t>
  </si>
  <si>
    <t>Szombathelyi Városi Vásárcsarnok</t>
  </si>
  <si>
    <t>Szombathely Megyei Jogú Város Önkormányzatának</t>
  </si>
  <si>
    <t>2025. évi  engedélyezett létszámelőirányzata</t>
  </si>
  <si>
    <t>2025.évi I. sz. módosított engedélyezett létszám  előirányzat 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</si>
  <si>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</si>
  <si>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</si>
  <si>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</si>
  <si>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</si>
  <si>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</si>
  <si>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</si>
  <si>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>Ó v o d á k :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</si>
  <si>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</si>
  <si>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</si>
  <si>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</si>
  <si>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</si>
  <si>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</si>
  <si>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</si>
  <si>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 xml:space="preserve">Összesen                                       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</si>
  <si>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</si>
  <si>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</si>
  <si>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(Költségvetési törvény 2. melléklet)</t>
  </si>
  <si>
    <t xml:space="preserve">2025. év  eredeti előirányzat </t>
  </si>
  <si>
    <t xml:space="preserve">2025. év  I. sz. módosított előirányzat 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</si>
  <si>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</si>
  <si>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</si>
  <si>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</si>
  <si>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</si>
  <si>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</si>
  <si>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</si>
  <si>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</si>
  <si>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</si>
  <si>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</si>
  <si>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</si>
  <si>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</si>
  <si>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</si>
  <si>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</si>
  <si>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</si>
  <si>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</si>
  <si>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1.2.3. Kiegészítő támogatás a pedagógusok és a pedagógus szakképzettséggel rendelkező segítők  minosítésébol adódó többletkiadásaihoz</t>
  </si>
  <si>
    <t>1.2.3.1. Napi 8 órát elérő nyitvatartási idővel rendelkező óvodában foglalkoztatott</t>
  </si>
  <si>
    <t>1.2.3.1.1.Alapfokozatú végzettségű</t>
  </si>
  <si>
    <t>1.2.3.1.1.1. Pedagógus II.kategóriába sorolt pedagógusok , ped.szakképzettséggel rendelkező segítők kiegészítő támogatása</t>
  </si>
  <si>
    <t xml:space="preserve">                               ebből  - óvodák</t>
  </si>
  <si>
    <t xml:space="preserve">                                          -  Egyesített Bölcsődei Intézmény</t>
  </si>
  <si>
    <t>1.2.3.1.1.2. Mesterpedagógus, kutatótanár kategóriába sorolt pedagógusok kiegészítő támogatása</t>
  </si>
  <si>
    <t>1.2.3.1.2. Mesterfokú végzettségű</t>
  </si>
  <si>
    <t>1.2.3.1.2.1. Pedagógus II.kategóriába sorolt pedagógusok , ped.szakképzettséggel rendelkező segítők kiegészítő támogatása</t>
  </si>
  <si>
    <t>1.2.3.1.2.2. Mesterpedagógus, kutatótanár kategóriába sorolt pedagógusok kiegészítő támogatása</t>
  </si>
  <si>
    <t>1.2.4. Nemzetiségi pótlék</t>
  </si>
  <si>
    <t>1.2.4.1. Napi 8 órát elérő nyitvatartási idővel rendelkező óvodában foglalkoztatott</t>
  </si>
  <si>
    <t>1.2.4.1.1.Nemzetiségi pótlékban részesülő pedagógus - pótlék felső határa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</si>
  <si>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</si>
  <si>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</si>
  <si>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</si>
  <si>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</si>
  <si>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</si>
  <si>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</si>
  <si>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</si>
  <si>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</si>
  <si>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</si>
  <si>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</si>
  <si>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</si>
  <si>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</si>
  <si>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</si>
  <si>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>1.3.2.4.2. Házi segítségnyújtás- személyi gondozás -önálló feladatellátás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</si>
  <si>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</si>
  <si>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</si>
  <si>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</si>
  <si>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bértámogatás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</si>
  <si>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</si>
  <si>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</si>
  <si>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</si>
  <si>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1.3.3. Bölcsőde, mini bölcsőde támogatása összesen</t>
  </si>
  <si>
    <t>1.3.4. Települési önkormányzatok által biztosított egyes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</si>
  <si>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</si>
  <si>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</si>
  <si>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egyes szoc.szakosított ellátsok, valamint a gyermekek átmeneti gondozásával kapcsolatos feladatok támogatása összesen</t>
  </si>
  <si>
    <t>1.3. TELEPÜLÉSI ÖNKORMÁNYZATOK EGYES SZOCIÁLIS ÉS GYERMEKJÓLÉTI FELADATAINAK TÁMOGATÁSA ÖSSZESEN</t>
  </si>
  <si>
    <t>1.4. TELEPÜLÉSI ÖNKORMÁNYZATOK GYERMEKÉTKEZTETÉSI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</si>
  <si>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</si>
  <si>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</si>
  <si>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</si>
  <si>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</si>
  <si>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</si>
  <si>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</si>
  <si>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Vármegyeszékhely megyei jogú városok kulturális  feladatainak támogatása</t>
  </si>
  <si>
    <t>1.5.5. Vármegyei hatókörű városi könyvtár kistelepülési könyvtári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</si>
  <si>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</si>
  <si>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</si>
  <si>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(Költségvetési törvény 3. melléklet)</t>
  </si>
  <si>
    <t>2.4.2. Vármegyei hatókörű városi múzeumok feladatainak támogatása</t>
  </si>
  <si>
    <t>2.4.3. Vármegyei hatókörű városi  könyvtárak feladatainak támogatása</t>
  </si>
  <si>
    <t>2.4.6. Zeneművészeti szervezetek támogatása</t>
  </si>
  <si>
    <t xml:space="preserve">2.4.7.  Települési önkormányzatok kulturális feladatainak bérjellegű támogatása  </t>
  </si>
  <si>
    <t>Kulturális feladatok támogatása összesen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</si>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</sst>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104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6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Times New Roman CE"/>
      <charset val="238"/>
    </font>
    <font>
      <b/>
      <sz val="2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36"/>
      <name val="Arial CE"/>
      <charset val="238"/>
    </font>
    <font>
      <b/>
      <sz val="3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sz val="36"/>
      <color rgb="FFFF0000"/>
      <name val="Calibri"/>
      <family val="2"/>
      <charset val="238"/>
      <scheme val="minor"/>
    </font>
    <font>
      <sz val="28"/>
      <color indexed="10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6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16"/>
      <name val="Times New Roman CE"/>
      <charset val="238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24"/>
      <name val="Arial"/>
      <family val="2"/>
      <charset val="238"/>
    </font>
    <font>
      <b/>
      <sz val="22"/>
      <name val="Arial"/>
      <family val="2"/>
      <charset val="238"/>
    </font>
    <font>
      <b/>
      <i/>
      <sz val="26"/>
      <name val="Arial"/>
      <family val="2"/>
      <charset val="238"/>
    </font>
    <font>
      <sz val="22"/>
      <color theme="1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62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8" fillId="6" borderId="0" applyNumberFormat="0" applyBorder="0" applyAlignment="0" applyProtection="0"/>
    <xf numFmtId="0" fontId="16" fillId="8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7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62" fillId="0" borderId="0"/>
    <xf numFmtId="0" fontId="3" fillId="0" borderId="0"/>
    <xf numFmtId="0" fontId="60" fillId="0" borderId="0"/>
    <xf numFmtId="0" fontId="60" fillId="0" borderId="0"/>
    <xf numFmtId="0" fontId="23" fillId="0" borderId="0"/>
    <xf numFmtId="0" fontId="1" fillId="0" borderId="0"/>
  </cellStyleXfs>
  <cellXfs count="973">
    <xf numFmtId="0" fontId="0" fillId="0" borderId="0" xfId="0"/>
    <xf numFmtId="0" fontId="31" fillId="0" borderId="18" xfId="0" applyFont="1" applyBorder="1" applyAlignment="1">
      <alignment wrapText="1"/>
    </xf>
    <xf numFmtId="0" fontId="32" fillId="0" borderId="0" xfId="0" applyFont="1" applyAlignment="1">
      <alignment wrapText="1"/>
    </xf>
    <xf numFmtId="0" fontId="32" fillId="0" borderId="19" xfId="0" applyFont="1" applyBorder="1" applyAlignment="1">
      <alignment wrapText="1"/>
    </xf>
    <xf numFmtId="0" fontId="31" fillId="0" borderId="18" xfId="0" applyFont="1" applyBorder="1"/>
    <xf numFmtId="0" fontId="31" fillId="0" borderId="20" xfId="0" applyFont="1" applyBorder="1"/>
    <xf numFmtId="0" fontId="31" fillId="0" borderId="0" xfId="0" applyFont="1"/>
    <xf numFmtId="0" fontId="32" fillId="0" borderId="18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3" fillId="0" borderId="21" xfId="0" applyFont="1" applyBorder="1"/>
    <xf numFmtId="0" fontId="34" fillId="0" borderId="0" xfId="0" applyFont="1"/>
    <xf numFmtId="0" fontId="35" fillId="0" borderId="18" xfId="48" applyFont="1" applyBorder="1"/>
    <xf numFmtId="0" fontId="33" fillId="0" borderId="18" xfId="48" applyFont="1" applyBorder="1" applyAlignment="1">
      <alignment horizontal="right"/>
    </xf>
    <xf numFmtId="3" fontId="32" fillId="0" borderId="0" xfId="0" applyNumberFormat="1" applyFont="1"/>
    <xf numFmtId="3" fontId="36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right"/>
    </xf>
    <xf numFmtId="0" fontId="36" fillId="0" borderId="23" xfId="0" applyFont="1" applyBorder="1" applyAlignment="1">
      <alignment horizontal="left"/>
    </xf>
    <xf numFmtId="3" fontId="36" fillId="0" borderId="24" xfId="0" applyNumberFormat="1" applyFont="1" applyBorder="1" applyAlignment="1">
      <alignment horizontal="left"/>
    </xf>
    <xf numFmtId="3" fontId="35" fillId="0" borderId="25" xfId="0" applyNumberFormat="1" applyFont="1" applyBorder="1" applyAlignment="1">
      <alignment horizontal="center"/>
    </xf>
    <xf numFmtId="3" fontId="32" fillId="0" borderId="24" xfId="0" applyNumberFormat="1" applyFont="1" applyBorder="1"/>
    <xf numFmtId="0" fontId="36" fillId="0" borderId="18" xfId="0" applyFont="1" applyBorder="1" applyAlignment="1">
      <alignment horizontal="left"/>
    </xf>
    <xf numFmtId="3" fontId="36" fillId="0" borderId="0" xfId="0" applyNumberFormat="1" applyFont="1" applyAlignment="1">
      <alignment horizontal="left"/>
    </xf>
    <xf numFmtId="3" fontId="35" fillId="0" borderId="26" xfId="0" applyNumberFormat="1" applyFont="1" applyBorder="1" applyAlignment="1">
      <alignment horizontal="center"/>
    </xf>
    <xf numFmtId="3" fontId="36" fillId="0" borderId="27" xfId="0" applyNumberFormat="1" applyFont="1" applyBorder="1" applyAlignment="1">
      <alignment horizontal="centerContinuous"/>
    </xf>
    <xf numFmtId="3" fontId="36" fillId="0" borderId="28" xfId="0" applyNumberFormat="1" applyFont="1" applyBorder="1" applyAlignment="1">
      <alignment horizontal="centerContinuous"/>
    </xf>
    <xf numFmtId="3" fontId="36" fillId="0" borderId="29" xfId="0" applyNumberFormat="1" applyFont="1" applyBorder="1" applyAlignment="1">
      <alignment horizontal="right"/>
    </xf>
    <xf numFmtId="0" fontId="32" fillId="0" borderId="28" xfId="0" applyFont="1" applyBorder="1"/>
    <xf numFmtId="3" fontId="36" fillId="0" borderId="28" xfId="0" applyNumberFormat="1" applyFont="1" applyBorder="1" applyAlignment="1">
      <alignment horizontal="right"/>
    </xf>
    <xf numFmtId="0" fontId="32" fillId="0" borderId="30" xfId="0" applyFont="1" applyBorder="1"/>
    <xf numFmtId="3" fontId="34" fillId="0" borderId="0" xfId="0" applyNumberFormat="1" applyFont="1"/>
    <xf numFmtId="0" fontId="32" fillId="0" borderId="19" xfId="0" applyFont="1" applyBorder="1"/>
    <xf numFmtId="3" fontId="34" fillId="0" borderId="21" xfId="0" applyNumberFormat="1" applyFont="1" applyBorder="1"/>
    <xf numFmtId="3" fontId="34" fillId="0" borderId="21" xfId="0" applyNumberFormat="1" applyFont="1" applyBorder="1" applyAlignment="1">
      <alignment horizontal="right"/>
    </xf>
    <xf numFmtId="0" fontId="32" fillId="0" borderId="32" xfId="0" applyFont="1" applyBorder="1"/>
    <xf numFmtId="3" fontId="34" fillId="0" borderId="33" xfId="0" applyNumberFormat="1" applyFont="1" applyBorder="1"/>
    <xf numFmtId="3" fontId="34" fillId="0" borderId="33" xfId="0" applyNumberFormat="1" applyFont="1" applyBorder="1" applyAlignment="1">
      <alignment horizontal="right"/>
    </xf>
    <xf numFmtId="3" fontId="34" fillId="0" borderId="26" xfId="0" applyNumberFormat="1" applyFont="1" applyBorder="1"/>
    <xf numFmtId="3" fontId="36" fillId="0" borderId="32" xfId="0" applyNumberFormat="1" applyFont="1" applyBorder="1"/>
    <xf numFmtId="0" fontId="34" fillId="0" borderId="26" xfId="0" applyFont="1" applyBorder="1"/>
    <xf numFmtId="3" fontId="34" fillId="0" borderId="34" xfId="0" applyNumberFormat="1" applyFont="1" applyBorder="1"/>
    <xf numFmtId="3" fontId="36" fillId="0" borderId="18" xfId="0" applyNumberFormat="1" applyFont="1" applyBorder="1"/>
    <xf numFmtId="3" fontId="31" fillId="0" borderId="0" xfId="0" applyNumberFormat="1" applyFont="1"/>
    <xf numFmtId="3" fontId="37" fillId="0" borderId="26" xfId="0" applyNumberFormat="1" applyFont="1" applyBorder="1"/>
    <xf numFmtId="3" fontId="39" fillId="0" borderId="35" xfId="0" applyNumberFormat="1" applyFont="1" applyBorder="1"/>
    <xf numFmtId="3" fontId="40" fillId="0" borderId="36" xfId="0" applyNumberFormat="1" applyFont="1" applyBorder="1"/>
    <xf numFmtId="3" fontId="39" fillId="0" borderId="37" xfId="0" applyNumberFormat="1" applyFont="1" applyBorder="1" applyAlignment="1">
      <alignment horizontal="right"/>
    </xf>
    <xf numFmtId="3" fontId="36" fillId="0" borderId="0" xfId="0" applyNumberFormat="1" applyFont="1"/>
    <xf numFmtId="0" fontId="36" fillId="0" borderId="24" xfId="0" applyFont="1" applyBorder="1" applyAlignment="1">
      <alignment horizontal="left"/>
    </xf>
    <xf numFmtId="3" fontId="36" fillId="0" borderId="38" xfId="0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3" fontId="36" fillId="0" borderId="39" xfId="0" applyNumberFormat="1" applyFont="1" applyBorder="1" applyAlignment="1">
      <alignment horizontal="centerContinuous"/>
    </xf>
    <xf numFmtId="3" fontId="34" fillId="0" borderId="25" xfId="0" applyNumberFormat="1" applyFont="1" applyBorder="1" applyAlignment="1">
      <alignment horizontal="right"/>
    </xf>
    <xf numFmtId="3" fontId="39" fillId="0" borderId="25" xfId="0" applyNumberFormat="1" applyFont="1" applyBorder="1" applyAlignment="1">
      <alignment horizontal="right"/>
    </xf>
    <xf numFmtId="3" fontId="34" fillId="0" borderId="26" xfId="0" applyNumberFormat="1" applyFont="1" applyBorder="1" applyAlignment="1">
      <alignment horizontal="right"/>
    </xf>
    <xf numFmtId="0" fontId="36" fillId="0" borderId="40" xfId="0" applyFont="1" applyBorder="1"/>
    <xf numFmtId="0" fontId="32" fillId="0" borderId="0" xfId="48" applyFont="1"/>
    <xf numFmtId="3" fontId="39" fillId="0" borderId="41" xfId="0" applyNumberFormat="1" applyFont="1" applyBorder="1"/>
    <xf numFmtId="3" fontId="39" fillId="0" borderId="37" xfId="0" applyNumberFormat="1" applyFont="1" applyBorder="1"/>
    <xf numFmtId="3" fontId="36" fillId="0" borderId="24" xfId="0" applyNumberFormat="1" applyFont="1" applyBorder="1"/>
    <xf numFmtId="3" fontId="39" fillId="0" borderId="24" xfId="0" applyNumberFormat="1" applyFont="1" applyBorder="1"/>
    <xf numFmtId="3" fontId="39" fillId="0" borderId="24" xfId="0" applyNumberFormat="1" applyFont="1" applyBorder="1" applyAlignment="1">
      <alignment horizontal="left"/>
    </xf>
    <xf numFmtId="3" fontId="36" fillId="0" borderId="15" xfId="0" applyNumberFormat="1" applyFont="1" applyBorder="1"/>
    <xf numFmtId="3" fontId="36" fillId="0" borderId="42" xfId="0" applyNumberFormat="1" applyFont="1" applyBorder="1" applyAlignment="1">
      <alignment horizontal="left"/>
    </xf>
    <xf numFmtId="3" fontId="39" fillId="0" borderId="25" xfId="0" applyNumberFormat="1" applyFont="1" applyBorder="1" applyAlignment="1">
      <alignment horizontal="left"/>
    </xf>
    <xf numFmtId="0" fontId="31" fillId="0" borderId="43" xfId="0" applyFont="1" applyBorder="1"/>
    <xf numFmtId="3" fontId="39" fillId="0" borderId="44" xfId="0" applyNumberFormat="1" applyFont="1" applyBorder="1"/>
    <xf numFmtId="3" fontId="36" fillId="0" borderId="27" xfId="0" applyNumberFormat="1" applyFont="1" applyBorder="1"/>
    <xf numFmtId="0" fontId="32" fillId="0" borderId="28" xfId="0" applyFont="1" applyBorder="1" applyAlignment="1">
      <alignment horizontal="left"/>
    </xf>
    <xf numFmtId="3" fontId="39" fillId="0" borderId="0" xfId="0" applyNumberFormat="1" applyFont="1"/>
    <xf numFmtId="3" fontId="32" fillId="0" borderId="45" xfId="0" applyNumberFormat="1" applyFont="1" applyBorder="1"/>
    <xf numFmtId="3" fontId="43" fillId="0" borderId="0" xfId="0" applyNumberFormat="1" applyFont="1"/>
    <xf numFmtId="3" fontId="32" fillId="0" borderId="46" xfId="0" applyNumberFormat="1" applyFont="1" applyBorder="1"/>
    <xf numFmtId="3" fontId="37" fillId="0" borderId="0" xfId="0" applyNumberFormat="1" applyFont="1"/>
    <xf numFmtId="3" fontId="40" fillId="0" borderId="0" xfId="0" applyNumberFormat="1" applyFont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33" fillId="0" borderId="0" xfId="0" applyFont="1"/>
    <xf numFmtId="3" fontId="33" fillId="0" borderId="0" xfId="0" applyNumberFormat="1" applyFont="1"/>
    <xf numFmtId="0" fontId="33" fillId="0" borderId="28" xfId="0" applyFont="1" applyBorder="1"/>
    <xf numFmtId="0" fontId="35" fillId="0" borderId="28" xfId="0" applyFont="1" applyBorder="1"/>
    <xf numFmtId="0" fontId="35" fillId="0" borderId="0" xfId="0" applyFont="1"/>
    <xf numFmtId="0" fontId="35" fillId="0" borderId="23" xfId="0" applyFont="1" applyBorder="1" applyAlignment="1">
      <alignment horizontal="left"/>
    </xf>
    <xf numFmtId="0" fontId="33" fillId="0" borderId="24" xfId="0" applyFont="1" applyBorder="1"/>
    <xf numFmtId="0" fontId="35" fillId="0" borderId="24" xfId="0" applyFont="1" applyBorder="1"/>
    <xf numFmtId="0" fontId="33" fillId="0" borderId="27" xfId="0" applyFont="1" applyBorder="1"/>
    <xf numFmtId="0" fontId="35" fillId="0" borderId="28" xfId="0" applyFont="1" applyBorder="1" applyAlignment="1">
      <alignment horizontal="left"/>
    </xf>
    <xf numFmtId="0" fontId="35" fillId="0" borderId="28" xfId="0" applyFont="1" applyBorder="1" applyAlignment="1">
      <alignment horizontal="right"/>
    </xf>
    <xf numFmtId="3" fontId="35" fillId="0" borderId="29" xfId="0" applyNumberFormat="1" applyFont="1" applyBorder="1" applyAlignment="1">
      <alignment horizontal="center"/>
    </xf>
    <xf numFmtId="0" fontId="36" fillId="0" borderId="18" xfId="0" applyFont="1" applyBorder="1"/>
    <xf numFmtId="0" fontId="39" fillId="0" borderId="25" xfId="0" applyFont="1" applyBorder="1" applyAlignment="1">
      <alignment horizontal="left"/>
    </xf>
    <xf numFmtId="3" fontId="31" fillId="0" borderId="0" xfId="0" applyNumberFormat="1" applyFont="1" applyProtection="1">
      <protection locked="0"/>
    </xf>
    <xf numFmtId="3" fontId="37" fillId="0" borderId="26" xfId="0" applyNumberFormat="1" applyFont="1" applyBorder="1" applyProtection="1">
      <protection locked="0"/>
    </xf>
    <xf numFmtId="0" fontId="44" fillId="0" borderId="0" xfId="0" applyFont="1"/>
    <xf numFmtId="0" fontId="45" fillId="0" borderId="0" xfId="0" applyFont="1"/>
    <xf numFmtId="3" fontId="40" fillId="0" borderId="26" xfId="0" applyNumberFormat="1" applyFont="1" applyBorder="1"/>
    <xf numFmtId="0" fontId="31" fillId="0" borderId="47" xfId="0" applyFont="1" applyBorder="1"/>
    <xf numFmtId="3" fontId="31" fillId="0" borderId="47" xfId="0" applyNumberFormat="1" applyFont="1" applyBorder="1" applyProtection="1">
      <protection locked="0"/>
    </xf>
    <xf numFmtId="3" fontId="37" fillId="0" borderId="48" xfId="0" applyNumberFormat="1" applyFont="1" applyBorder="1" applyProtection="1">
      <protection locked="0"/>
    </xf>
    <xf numFmtId="0" fontId="45" fillId="0" borderId="14" xfId="0" applyFont="1" applyBorder="1"/>
    <xf numFmtId="0" fontId="31" fillId="0" borderId="0" xfId="0" applyFont="1" applyAlignment="1">
      <alignment wrapText="1"/>
    </xf>
    <xf numFmtId="0" fontId="31" fillId="0" borderId="49" xfId="0" applyFont="1" applyBorder="1"/>
    <xf numFmtId="0" fontId="31" fillId="0" borderId="49" xfId="0" applyFont="1" applyBorder="1" applyAlignment="1">
      <alignment wrapText="1"/>
    </xf>
    <xf numFmtId="3" fontId="37" fillId="0" borderId="50" xfId="0" applyNumberFormat="1" applyFont="1" applyBorder="1" applyProtection="1">
      <protection locked="0"/>
    </xf>
    <xf numFmtId="3" fontId="32" fillId="0" borderId="19" xfId="0" applyNumberFormat="1" applyFont="1" applyBorder="1" applyProtection="1">
      <protection locked="0"/>
    </xf>
    <xf numFmtId="3" fontId="34" fillId="0" borderId="21" xfId="0" applyNumberFormat="1" applyFont="1" applyBorder="1" applyProtection="1">
      <protection locked="0"/>
    </xf>
    <xf numFmtId="0" fontId="32" fillId="0" borderId="20" xfId="0" applyFont="1" applyBorder="1"/>
    <xf numFmtId="0" fontId="32" fillId="0" borderId="51" xfId="0" applyFont="1" applyBorder="1"/>
    <xf numFmtId="3" fontId="32" fillId="0" borderId="52" xfId="0" applyNumberFormat="1" applyFont="1" applyBorder="1" applyProtection="1">
      <protection locked="0"/>
    </xf>
    <xf numFmtId="3" fontId="32" fillId="0" borderId="32" xfId="0" applyNumberFormat="1" applyFont="1" applyBorder="1" applyProtection="1">
      <protection locked="0"/>
    </xf>
    <xf numFmtId="3" fontId="34" fillId="0" borderId="33" xfId="0" applyNumberFormat="1" applyFont="1" applyBorder="1" applyProtection="1">
      <protection locked="0"/>
    </xf>
    <xf numFmtId="3" fontId="31" fillId="0" borderId="47" xfId="0" applyNumberFormat="1" applyFont="1" applyBorder="1"/>
    <xf numFmtId="3" fontId="37" fillId="0" borderId="48" xfId="0" applyNumberFormat="1" applyFont="1" applyBorder="1"/>
    <xf numFmtId="3" fontId="34" fillId="0" borderId="26" xfId="0" applyNumberFormat="1" applyFont="1" applyBorder="1" applyProtection="1">
      <protection locked="0"/>
    </xf>
    <xf numFmtId="3" fontId="31" fillId="0" borderId="49" xfId="0" applyNumberFormat="1" applyFont="1" applyBorder="1" applyProtection="1">
      <protection locked="0"/>
    </xf>
    <xf numFmtId="3" fontId="37" fillId="0" borderId="50" xfId="0" applyNumberFormat="1" applyFont="1" applyBorder="1"/>
    <xf numFmtId="3" fontId="32" fillId="0" borderId="19" xfId="0" applyNumberFormat="1" applyFont="1" applyBorder="1" applyAlignment="1" applyProtection="1">
      <alignment wrapText="1"/>
      <protection locked="0"/>
    </xf>
    <xf numFmtId="0" fontId="31" fillId="0" borderId="51" xfId="0" applyFont="1" applyBorder="1"/>
    <xf numFmtId="3" fontId="34" fillId="0" borderId="48" xfId="0" applyNumberFormat="1" applyFont="1" applyBorder="1"/>
    <xf numFmtId="3" fontId="32" fillId="0" borderId="38" xfId="0" applyNumberFormat="1" applyFont="1" applyBorder="1"/>
    <xf numFmtId="0" fontId="31" fillId="0" borderId="53" xfId="0" applyFont="1" applyBorder="1"/>
    <xf numFmtId="3" fontId="31" fillId="0" borderId="53" xfId="0" applyNumberFormat="1" applyFont="1" applyBorder="1" applyProtection="1">
      <protection locked="0"/>
    </xf>
    <xf numFmtId="3" fontId="37" fillId="0" borderId="41" xfId="0" applyNumberFormat="1" applyFont="1" applyBorder="1"/>
    <xf numFmtId="0" fontId="31" fillId="0" borderId="28" xfId="0" applyFont="1" applyBorder="1" applyAlignment="1">
      <alignment horizontal="left"/>
    </xf>
    <xf numFmtId="0" fontId="36" fillId="0" borderId="28" xfId="0" applyFont="1" applyBorder="1" applyAlignment="1">
      <alignment horizontal="left"/>
    </xf>
    <xf numFmtId="3" fontId="39" fillId="0" borderId="29" xfId="0" applyNumberFormat="1" applyFont="1" applyBorder="1"/>
    <xf numFmtId="0" fontId="32" fillId="0" borderId="40" xfId="0" applyFont="1" applyBorder="1" applyAlignment="1">
      <alignment horizontal="left"/>
    </xf>
    <xf numFmtId="3" fontId="32" fillId="0" borderId="19" xfId="0" applyNumberFormat="1" applyFont="1" applyBorder="1"/>
    <xf numFmtId="0" fontId="36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left"/>
    </xf>
    <xf numFmtId="0" fontId="36" fillId="0" borderId="40" xfId="0" applyFont="1" applyBorder="1" applyAlignment="1">
      <alignment horizontal="left"/>
    </xf>
    <xf numFmtId="0" fontId="36" fillId="0" borderId="54" xfId="0" applyFont="1" applyBorder="1"/>
    <xf numFmtId="0" fontId="31" fillId="0" borderId="53" xfId="0" applyFont="1" applyBorder="1" applyAlignment="1">
      <alignment horizontal="left"/>
    </xf>
    <xf numFmtId="0" fontId="36" fillId="0" borderId="53" xfId="0" applyFont="1" applyBorder="1" applyAlignment="1">
      <alignment horizontal="left"/>
    </xf>
    <xf numFmtId="3" fontId="39" fillId="0" borderId="41" xfId="0" applyNumberFormat="1" applyFont="1" applyBorder="1" applyProtection="1">
      <protection locked="0"/>
    </xf>
    <xf numFmtId="0" fontId="36" fillId="0" borderId="23" xfId="0" applyFont="1" applyBorder="1"/>
    <xf numFmtId="0" fontId="31" fillId="0" borderId="24" xfId="0" applyFont="1" applyBorder="1"/>
    <xf numFmtId="0" fontId="31" fillId="0" borderId="24" xfId="0" applyFont="1" applyBorder="1" applyAlignment="1">
      <alignment horizontal="left"/>
    </xf>
    <xf numFmtId="0" fontId="37" fillId="0" borderId="25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7" fillId="0" borderId="26" xfId="0" applyFont="1" applyBorder="1" applyAlignment="1">
      <alignment horizontal="left"/>
    </xf>
    <xf numFmtId="3" fontId="32" fillId="0" borderId="32" xfId="0" applyNumberFormat="1" applyFont="1" applyBorder="1"/>
    <xf numFmtId="0" fontId="31" fillId="0" borderId="38" xfId="0" applyFont="1" applyBorder="1" applyAlignment="1">
      <alignment horizontal="left"/>
    </xf>
    <xf numFmtId="0" fontId="36" fillId="0" borderId="55" xfId="0" applyFont="1" applyBorder="1" applyAlignment="1">
      <alignment horizontal="left"/>
    </xf>
    <xf numFmtId="0" fontId="36" fillId="0" borderId="0" xfId="48" applyFont="1" applyAlignment="1">
      <alignment horizontal="left"/>
    </xf>
    <xf numFmtId="3" fontId="39" fillId="0" borderId="26" xfId="0" applyNumberFormat="1" applyFont="1" applyBorder="1"/>
    <xf numFmtId="3" fontId="34" fillId="0" borderId="34" xfId="0" applyNumberFormat="1" applyFont="1" applyBorder="1" applyProtection="1">
      <protection locked="0"/>
    </xf>
    <xf numFmtId="0" fontId="31" fillId="0" borderId="19" xfId="0" applyFont="1" applyBorder="1" applyAlignment="1">
      <alignment horizontal="left"/>
    </xf>
    <xf numFmtId="0" fontId="36" fillId="0" borderId="56" xfId="0" applyFont="1" applyBorder="1" applyAlignment="1">
      <alignment horizontal="left"/>
    </xf>
    <xf numFmtId="0" fontId="36" fillId="0" borderId="43" xfId="0" applyFont="1" applyBorder="1"/>
    <xf numFmtId="0" fontId="31" fillId="0" borderId="40" xfId="0" applyFont="1" applyBorder="1" applyAlignment="1">
      <alignment horizontal="left"/>
    </xf>
    <xf numFmtId="3" fontId="39" fillId="0" borderId="37" xfId="0" applyNumberFormat="1" applyFont="1" applyBorder="1" applyProtection="1">
      <protection locked="0"/>
    </xf>
    <xf numFmtId="0" fontId="32" fillId="0" borderId="24" xfId="0" applyFont="1" applyBorder="1"/>
    <xf numFmtId="0" fontId="34" fillId="0" borderId="25" xfId="0" applyFont="1" applyBorder="1"/>
    <xf numFmtId="0" fontId="31" fillId="0" borderId="18" xfId="0" applyFont="1" applyBorder="1" applyAlignment="1">
      <alignment horizontal="left"/>
    </xf>
    <xf numFmtId="0" fontId="32" fillId="0" borderId="32" xfId="0" applyFont="1" applyBorder="1" applyAlignment="1">
      <alignment horizontal="left"/>
    </xf>
    <xf numFmtId="0" fontId="31" fillId="0" borderId="32" xfId="0" applyFont="1" applyBorder="1" applyAlignment="1">
      <alignment horizontal="left"/>
    </xf>
    <xf numFmtId="3" fontId="33" fillId="0" borderId="0" xfId="0" applyNumberFormat="1" applyFont="1" applyAlignment="1">
      <alignment horizontal="right"/>
    </xf>
    <xf numFmtId="0" fontId="35" fillId="0" borderId="25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3" fillId="27" borderId="31" xfId="0" applyFont="1" applyFill="1" applyBorder="1"/>
    <xf numFmtId="3" fontId="34" fillId="27" borderId="21" xfId="0" applyNumberFormat="1" applyFont="1" applyFill="1" applyBorder="1"/>
    <xf numFmtId="0" fontId="35" fillId="0" borderId="54" xfId="0" applyFont="1" applyBorder="1"/>
    <xf numFmtId="3" fontId="34" fillId="27" borderId="57" xfId="0" applyNumberFormat="1" applyFont="1" applyFill="1" applyBorder="1"/>
    <xf numFmtId="0" fontId="33" fillId="0" borderId="31" xfId="0" applyFont="1" applyBorder="1" applyAlignment="1">
      <alignment wrapText="1"/>
    </xf>
    <xf numFmtId="0" fontId="33" fillId="0" borderId="31" xfId="0" applyFont="1" applyBorder="1"/>
    <xf numFmtId="0" fontId="33" fillId="0" borderId="31" xfId="0" applyFont="1" applyBorder="1" applyAlignment="1">
      <alignment horizontal="justify"/>
    </xf>
    <xf numFmtId="0" fontId="33" fillId="0" borderId="18" xfId="0" applyFont="1" applyBorder="1" applyAlignment="1">
      <alignment horizontal="justify"/>
    </xf>
    <xf numFmtId="0" fontId="33" fillId="0" borderId="33" xfId="0" applyFont="1" applyBorder="1" applyAlignment="1">
      <alignment horizontal="justify"/>
    </xf>
    <xf numFmtId="0" fontId="33" fillId="0" borderId="35" xfId="0" applyFont="1" applyBorder="1" applyAlignment="1">
      <alignment wrapText="1"/>
    </xf>
    <xf numFmtId="0" fontId="35" fillId="0" borderId="41" xfId="0" applyFont="1" applyBorder="1" applyAlignment="1">
      <alignment wrapText="1"/>
    </xf>
    <xf numFmtId="3" fontId="39" fillId="0" borderId="54" xfId="0" applyNumberFormat="1" applyFont="1" applyBorder="1" applyAlignment="1">
      <alignment horizontal="right" wrapText="1"/>
    </xf>
    <xf numFmtId="3" fontId="39" fillId="0" borderId="41" xfId="0" applyNumberFormat="1" applyFont="1" applyBorder="1" applyAlignment="1">
      <alignment horizontal="right" wrapText="1"/>
    </xf>
    <xf numFmtId="3" fontId="35" fillId="0" borderId="0" xfId="0" applyNumberFormat="1" applyFont="1"/>
    <xf numFmtId="0" fontId="35" fillId="0" borderId="23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3" fillId="27" borderId="58" xfId="0" applyFont="1" applyFill="1" applyBorder="1"/>
    <xf numFmtId="3" fontId="34" fillId="27" borderId="26" xfId="0" applyNumberFormat="1" applyFont="1" applyFill="1" applyBorder="1"/>
    <xf numFmtId="3" fontId="39" fillId="0" borderId="54" xfId="0" applyNumberFormat="1" applyFont="1" applyBorder="1"/>
    <xf numFmtId="0" fontId="39" fillId="0" borderId="0" xfId="0" applyFont="1"/>
    <xf numFmtId="3" fontId="33" fillId="27" borderId="0" xfId="0" applyNumberFormat="1" applyFont="1" applyFill="1" applyAlignment="1">
      <alignment horizontal="right"/>
    </xf>
    <xf numFmtId="0" fontId="36" fillId="0" borderId="0" xfId="0" applyFont="1" applyAlignment="1">
      <alignment horizontal="center"/>
    </xf>
    <xf numFmtId="0" fontId="33" fillId="0" borderId="29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3" fontId="34" fillId="0" borderId="25" xfId="0" applyNumberFormat="1" applyFont="1" applyBorder="1"/>
    <xf numFmtId="0" fontId="44" fillId="0" borderId="26" xfId="0" applyFont="1" applyBorder="1" applyAlignment="1">
      <alignment horizontal="left"/>
    </xf>
    <xf numFmtId="3" fontId="37" fillId="0" borderId="26" xfId="0" applyNumberFormat="1" applyFont="1" applyBorder="1" applyAlignment="1">
      <alignment horizontal="left"/>
    </xf>
    <xf numFmtId="3" fontId="34" fillId="0" borderId="21" xfId="0" applyNumberFormat="1" applyFont="1" applyBorder="1" applyAlignment="1">
      <alignment wrapText="1"/>
    </xf>
    <xf numFmtId="0" fontId="33" fillId="0" borderId="33" xfId="0" applyFont="1" applyBorder="1"/>
    <xf numFmtId="0" fontId="35" fillId="0" borderId="37" xfId="0" applyFont="1" applyBorder="1"/>
    <xf numFmtId="0" fontId="33" fillId="0" borderId="21" xfId="0" applyFont="1" applyBorder="1" applyAlignment="1">
      <alignment horizontal="justify"/>
    </xf>
    <xf numFmtId="0" fontId="35" fillId="0" borderId="37" xfId="0" applyFont="1" applyBorder="1" applyAlignment="1">
      <alignment horizontal="justify"/>
    </xf>
    <xf numFmtId="0" fontId="33" fillId="0" borderId="26" xfId="0" applyFont="1" applyBorder="1" applyAlignment="1">
      <alignment horizontal="justify"/>
    </xf>
    <xf numFmtId="3" fontId="33" fillId="0" borderId="59" xfId="51" applyNumberFormat="1" applyFont="1" applyBorder="1" applyAlignment="1">
      <alignment horizontal="justify" wrapText="1"/>
    </xf>
    <xf numFmtId="3" fontId="33" fillId="0" borderId="33" xfId="51" applyNumberFormat="1" applyFont="1" applyBorder="1" applyAlignment="1">
      <alignment horizontal="justify" vertical="top" wrapText="1"/>
    </xf>
    <xf numFmtId="0" fontId="35" fillId="0" borderId="41" xfId="0" applyFont="1" applyBorder="1"/>
    <xf numFmtId="3" fontId="39" fillId="0" borderId="48" xfId="0" applyNumberFormat="1" applyFont="1" applyBorder="1" applyAlignment="1">
      <alignment horizontal="center"/>
    </xf>
    <xf numFmtId="3" fontId="33" fillId="0" borderId="21" xfId="51" applyNumberFormat="1" applyFont="1" applyBorder="1" applyAlignment="1">
      <alignment horizontal="justify" vertical="top" wrapText="1"/>
    </xf>
    <xf numFmtId="3" fontId="34" fillId="0" borderId="21" xfId="51" applyNumberFormat="1" applyFont="1" applyBorder="1" applyAlignment="1">
      <alignment horizontal="right" wrapText="1"/>
    </xf>
    <xf numFmtId="3" fontId="33" fillId="0" borderId="59" xfId="51" applyNumberFormat="1" applyFont="1" applyBorder="1" applyAlignment="1">
      <alignment horizontal="justify" vertical="top" wrapText="1"/>
    </xf>
    <xf numFmtId="3" fontId="33" fillId="0" borderId="58" xfId="51" applyNumberFormat="1" applyFont="1" applyBorder="1" applyAlignment="1">
      <alignment horizontal="justify" vertical="top" wrapText="1"/>
    </xf>
    <xf numFmtId="0" fontId="35" fillId="27" borderId="37" xfId="0" applyFont="1" applyFill="1" applyBorder="1"/>
    <xf numFmtId="3" fontId="39" fillId="27" borderId="37" xfId="0" applyNumberFormat="1" applyFont="1" applyFill="1" applyBorder="1" applyAlignment="1">
      <alignment horizontal="right"/>
    </xf>
    <xf numFmtId="3" fontId="34" fillId="0" borderId="34" xfId="0" applyNumberFormat="1" applyFont="1" applyBorder="1" applyAlignment="1">
      <alignment horizontal="right"/>
    </xf>
    <xf numFmtId="3" fontId="34" fillId="27" borderId="33" xfId="0" applyNumberFormat="1" applyFont="1" applyFill="1" applyBorder="1"/>
    <xf numFmtId="0" fontId="35" fillId="0" borderId="43" xfId="0" applyFont="1" applyBorder="1"/>
    <xf numFmtId="3" fontId="39" fillId="0" borderId="43" xfId="0" applyNumberFormat="1" applyFont="1" applyBorder="1"/>
    <xf numFmtId="0" fontId="35" fillId="0" borderId="18" xfId="0" applyFont="1" applyBorder="1"/>
    <xf numFmtId="3" fontId="39" fillId="0" borderId="18" xfId="0" applyNumberFormat="1" applyFont="1" applyBorder="1"/>
    <xf numFmtId="0" fontId="36" fillId="0" borderId="37" xfId="0" applyFont="1" applyBorder="1"/>
    <xf numFmtId="0" fontId="35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3" fontId="33" fillId="0" borderId="0" xfId="0" applyNumberFormat="1" applyFont="1" applyAlignment="1">
      <alignment horizontal="right" wrapText="1"/>
    </xf>
    <xf numFmtId="0" fontId="35" fillId="0" borderId="25" xfId="0" applyFont="1" applyBorder="1" applyAlignment="1">
      <alignment horizontal="center" wrapText="1"/>
    </xf>
    <xf numFmtId="0" fontId="35" fillId="0" borderId="29" xfId="0" applyFont="1" applyBorder="1" applyAlignment="1">
      <alignment horizontal="center" wrapText="1"/>
    </xf>
    <xf numFmtId="3" fontId="33" fillId="0" borderId="0" xfId="0" applyNumberFormat="1" applyFont="1" applyAlignment="1">
      <alignment wrapText="1"/>
    </xf>
    <xf numFmtId="0" fontId="33" fillId="27" borderId="31" xfId="0" applyFont="1" applyFill="1" applyBorder="1" applyAlignment="1">
      <alignment horizontal="justify" wrapText="1"/>
    </xf>
    <xf numFmtId="0" fontId="44" fillId="0" borderId="23" xfId="0" applyFont="1" applyBorder="1" applyAlignment="1">
      <alignment wrapText="1"/>
    </xf>
    <xf numFmtId="0" fontId="37" fillId="0" borderId="23" xfId="0" applyFont="1" applyBorder="1" applyAlignment="1">
      <alignment wrapText="1"/>
    </xf>
    <xf numFmtId="0" fontId="37" fillId="0" borderId="25" xfId="0" applyFont="1" applyBorder="1" applyAlignment="1">
      <alignment wrapText="1"/>
    </xf>
    <xf numFmtId="3" fontId="34" fillId="27" borderId="21" xfId="0" applyNumberFormat="1" applyFont="1" applyFill="1" applyBorder="1" applyAlignment="1">
      <alignment wrapText="1"/>
    </xf>
    <xf numFmtId="0" fontId="33" fillId="0" borderId="58" xfId="0" applyFont="1" applyBorder="1" applyAlignment="1">
      <alignment wrapText="1"/>
    </xf>
    <xf numFmtId="0" fontId="33" fillId="0" borderId="34" xfId="0" applyFont="1" applyBorder="1" applyAlignment="1">
      <alignment horizontal="justify" wrapText="1"/>
    </xf>
    <xf numFmtId="0" fontId="33" fillId="0" borderId="31" xfId="0" applyFont="1" applyBorder="1" applyAlignment="1">
      <alignment horizontal="justify" wrapText="1"/>
    </xf>
    <xf numFmtId="3" fontId="34" fillId="0" borderId="26" xfId="0" applyNumberFormat="1" applyFont="1" applyBorder="1" applyAlignment="1">
      <alignment wrapText="1"/>
    </xf>
    <xf numFmtId="3" fontId="37" fillId="0" borderId="37" xfId="0" applyNumberFormat="1" applyFont="1" applyBorder="1" applyAlignment="1">
      <alignment wrapText="1"/>
    </xf>
    <xf numFmtId="0" fontId="35" fillId="0" borderId="54" xfId="0" applyFont="1" applyBorder="1" applyAlignment="1">
      <alignment wrapText="1"/>
    </xf>
    <xf numFmtId="3" fontId="39" fillId="0" borderId="41" xfId="0" applyNumberFormat="1" applyFont="1" applyBorder="1" applyAlignment="1">
      <alignment wrapText="1"/>
    </xf>
    <xf numFmtId="0" fontId="35" fillId="0" borderId="27" xfId="0" applyFont="1" applyBorder="1" applyAlignment="1">
      <alignment wrapText="1"/>
    </xf>
    <xf numFmtId="3" fontId="39" fillId="0" borderId="37" xfId="0" applyNumberFormat="1" applyFont="1" applyBorder="1" applyAlignment="1">
      <alignment wrapText="1"/>
    </xf>
    <xf numFmtId="0" fontId="35" fillId="0" borderId="0" xfId="0" applyFont="1" applyAlignment="1">
      <alignment wrapText="1"/>
    </xf>
    <xf numFmtId="0" fontId="35" fillId="0" borderId="23" xfId="0" applyFont="1" applyBorder="1" applyAlignment="1">
      <alignment horizontal="center" wrapText="1"/>
    </xf>
    <xf numFmtId="0" fontId="35" fillId="0" borderId="27" xfId="0" applyFont="1" applyBorder="1" applyAlignment="1">
      <alignment horizontal="center" wrapText="1"/>
    </xf>
    <xf numFmtId="3" fontId="34" fillId="0" borderId="21" xfId="0" applyNumberFormat="1" applyFont="1" applyBorder="1" applyAlignment="1">
      <alignment horizontal="right" wrapText="1"/>
    </xf>
    <xf numFmtId="0" fontId="35" fillId="0" borderId="43" xfId="0" applyFont="1" applyBorder="1" applyAlignment="1">
      <alignment wrapText="1"/>
    </xf>
    <xf numFmtId="0" fontId="39" fillId="0" borderId="40" xfId="0" applyFont="1" applyBorder="1" applyAlignment="1">
      <alignment wrapText="1"/>
    </xf>
    <xf numFmtId="0" fontId="36" fillId="0" borderId="43" xfId="0" applyFont="1" applyBorder="1" applyAlignment="1">
      <alignment wrapText="1"/>
    </xf>
    <xf numFmtId="3" fontId="39" fillId="0" borderId="44" xfId="0" applyNumberFormat="1" applyFont="1" applyBorder="1" applyAlignment="1">
      <alignment wrapText="1"/>
    </xf>
    <xf numFmtId="3" fontId="33" fillId="27" borderId="0" xfId="0" applyNumberFormat="1" applyFont="1" applyFill="1" applyAlignment="1">
      <alignment horizontal="right" wrapText="1"/>
    </xf>
    <xf numFmtId="0" fontId="33" fillId="27" borderId="58" xfId="0" applyFont="1" applyFill="1" applyBorder="1" applyAlignment="1">
      <alignment horizontal="justify"/>
    </xf>
    <xf numFmtId="0" fontId="33" fillId="27" borderId="31" xfId="0" applyFont="1" applyFill="1" applyBorder="1" applyAlignment="1">
      <alignment horizontal="justify"/>
    </xf>
    <xf numFmtId="0" fontId="33" fillId="27" borderId="30" xfId="0" applyFont="1" applyFill="1" applyBorder="1"/>
    <xf numFmtId="0" fontId="33" fillId="0" borderId="33" xfId="0" applyFont="1" applyBorder="1" applyAlignment="1">
      <alignment wrapText="1"/>
    </xf>
    <xf numFmtId="0" fontId="35" fillId="0" borderId="54" xfId="0" applyFont="1" applyBorder="1" applyAlignment="1">
      <alignment horizontal="left"/>
    </xf>
    <xf numFmtId="0" fontId="35" fillId="0" borderId="27" xfId="0" applyFont="1" applyBorder="1" applyAlignment="1">
      <alignment horizontal="left"/>
    </xf>
    <xf numFmtId="3" fontId="34" fillId="27" borderId="26" xfId="0" applyNumberFormat="1" applyFont="1" applyFill="1" applyBorder="1" applyAlignment="1">
      <alignment horizontal="right"/>
    </xf>
    <xf numFmtId="3" fontId="34" fillId="27" borderId="33" xfId="0" applyNumberFormat="1" applyFont="1" applyFill="1" applyBorder="1" applyAlignment="1">
      <alignment horizontal="right"/>
    </xf>
    <xf numFmtId="0" fontId="34" fillId="0" borderId="31" xfId="0" applyFont="1" applyBorder="1"/>
    <xf numFmtId="0" fontId="33" fillId="0" borderId="60" xfId="0" applyFont="1" applyBorder="1" applyAlignment="1">
      <alignment horizontal="justify"/>
    </xf>
    <xf numFmtId="3" fontId="34" fillId="0" borderId="61" xfId="0" applyNumberFormat="1" applyFont="1" applyBorder="1"/>
    <xf numFmtId="0" fontId="35" fillId="0" borderId="27" xfId="0" applyFont="1" applyBorder="1"/>
    <xf numFmtId="3" fontId="39" fillId="0" borderId="62" xfId="0" applyNumberFormat="1" applyFont="1" applyBorder="1"/>
    <xf numFmtId="3" fontId="33" fillId="27" borderId="0" xfId="0" applyNumberFormat="1" applyFont="1" applyFill="1"/>
    <xf numFmtId="0" fontId="33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45" fillId="0" borderId="0" xfId="0" applyFont="1" applyAlignment="1">
      <alignment horizontal="right" wrapText="1"/>
    </xf>
    <xf numFmtId="3" fontId="32" fillId="0" borderId="0" xfId="0" applyNumberFormat="1" applyFont="1" applyAlignment="1">
      <alignment horizontal="right" wrapText="1"/>
    </xf>
    <xf numFmtId="0" fontId="33" fillId="0" borderId="29" xfId="0" applyFont="1" applyBorder="1" applyAlignment="1">
      <alignment horizontal="left" wrapText="1"/>
    </xf>
    <xf numFmtId="3" fontId="34" fillId="0" borderId="34" xfId="0" applyNumberFormat="1" applyFont="1" applyBorder="1" applyAlignment="1">
      <alignment horizontal="right" wrapText="1"/>
    </xf>
    <xf numFmtId="3" fontId="39" fillId="0" borderId="37" xfId="0" applyNumberFormat="1" applyFont="1" applyBorder="1" applyAlignment="1">
      <alignment horizontal="right" wrapText="1"/>
    </xf>
    <xf numFmtId="0" fontId="33" fillId="27" borderId="21" xfId="0" applyFont="1" applyFill="1" applyBorder="1" applyAlignment="1">
      <alignment horizontal="left" wrapText="1"/>
    </xf>
    <xf numFmtId="3" fontId="34" fillId="27" borderId="26" xfId="0" applyNumberFormat="1" applyFont="1" applyFill="1" applyBorder="1" applyAlignment="1">
      <alignment horizontal="right" wrapText="1"/>
    </xf>
    <xf numFmtId="0" fontId="35" fillId="0" borderId="41" xfId="0" applyFont="1" applyBorder="1" applyAlignment="1">
      <alignment horizontal="left" wrapText="1"/>
    </xf>
    <xf numFmtId="0" fontId="46" fillId="0" borderId="26" xfId="0" applyFont="1" applyBorder="1" applyAlignment="1">
      <alignment horizontal="left" wrapText="1"/>
    </xf>
    <xf numFmtId="0" fontId="47" fillId="0" borderId="26" xfId="0" applyFont="1" applyBorder="1" applyAlignment="1">
      <alignment horizontal="right" wrapText="1"/>
    </xf>
    <xf numFmtId="3" fontId="34" fillId="27" borderId="21" xfId="0" applyNumberFormat="1" applyFont="1" applyFill="1" applyBorder="1" applyAlignment="1">
      <alignment horizontal="right" wrapText="1"/>
    </xf>
    <xf numFmtId="0" fontId="33" fillId="27" borderId="33" xfId="0" applyFont="1" applyFill="1" applyBorder="1" applyAlignment="1">
      <alignment horizontal="left" wrapText="1"/>
    </xf>
    <xf numFmtId="0" fontId="33" fillId="27" borderId="26" xfId="0" applyFont="1" applyFill="1" applyBorder="1" applyAlignment="1">
      <alignment horizontal="left" wrapText="1"/>
    </xf>
    <xf numFmtId="0" fontId="35" fillId="0" borderId="50" xfId="0" applyFont="1" applyBorder="1" applyAlignment="1">
      <alignment horizontal="left" wrapText="1"/>
    </xf>
    <xf numFmtId="3" fontId="39" fillId="0" borderId="50" xfId="0" applyNumberFormat="1" applyFont="1" applyBorder="1" applyAlignment="1">
      <alignment horizontal="right" wrapText="1"/>
    </xf>
    <xf numFmtId="0" fontId="46" fillId="0" borderId="48" xfId="0" applyFont="1" applyBorder="1" applyAlignment="1">
      <alignment horizontal="left" wrapText="1"/>
    </xf>
    <xf numFmtId="0" fontId="33" fillId="0" borderId="21" xfId="0" applyFont="1" applyBorder="1" applyAlignment="1">
      <alignment horizontal="left" wrapText="1"/>
    </xf>
    <xf numFmtId="0" fontId="33" fillId="0" borderId="33" xfId="0" applyFont="1" applyBorder="1" applyAlignment="1">
      <alignment horizontal="left" wrapText="1"/>
    </xf>
    <xf numFmtId="0" fontId="33" fillId="0" borderId="33" xfId="0" applyFont="1" applyBorder="1" applyAlignment="1">
      <alignment horizontal="left" wrapText="1" shrinkToFit="1"/>
    </xf>
    <xf numFmtId="0" fontId="48" fillId="0" borderId="26" xfId="0" applyFont="1" applyBorder="1" applyAlignment="1">
      <alignment horizontal="left" wrapText="1"/>
    </xf>
    <xf numFmtId="3" fontId="34" fillId="0" borderId="26" xfId="0" applyNumberFormat="1" applyFont="1" applyBorder="1" applyAlignment="1">
      <alignment horizontal="right" wrapText="1"/>
    </xf>
    <xf numFmtId="0" fontId="33" fillId="0" borderId="34" xfId="0" applyFont="1" applyBorder="1" applyAlignment="1">
      <alignment horizontal="left" wrapText="1"/>
    </xf>
    <xf numFmtId="0" fontId="33" fillId="0" borderId="18" xfId="0" applyFont="1" applyBorder="1" applyAlignment="1">
      <alignment horizontal="left" wrapText="1"/>
    </xf>
    <xf numFmtId="0" fontId="33" fillId="0" borderId="26" xfId="0" applyFont="1" applyBorder="1" applyAlignment="1">
      <alignment horizontal="left" wrapText="1"/>
    </xf>
    <xf numFmtId="0" fontId="46" fillId="0" borderId="34" xfId="0" applyFont="1" applyBorder="1" applyAlignment="1">
      <alignment horizontal="left" wrapText="1"/>
    </xf>
    <xf numFmtId="0" fontId="46" fillId="0" borderId="25" xfId="0" applyFont="1" applyBorder="1" applyAlignment="1">
      <alignment horizontal="left" wrapText="1"/>
    </xf>
    <xf numFmtId="0" fontId="33" fillId="0" borderId="21" xfId="0" applyFont="1" applyBorder="1" applyAlignment="1">
      <alignment horizontal="left" wrapText="1" shrinkToFit="1"/>
    </xf>
    <xf numFmtId="0" fontId="35" fillId="0" borderId="29" xfId="0" applyFont="1" applyBorder="1" applyAlignment="1">
      <alignment horizontal="left" wrapText="1"/>
    </xf>
    <xf numFmtId="3" fontId="39" fillId="0" borderId="29" xfId="0" applyNumberFormat="1" applyFont="1" applyBorder="1" applyAlignment="1">
      <alignment horizontal="right" wrapText="1"/>
    </xf>
    <xf numFmtId="0" fontId="44" fillId="0" borderId="29" xfId="0" applyFont="1" applyBorder="1" applyAlignment="1">
      <alignment horizontal="left" wrapText="1"/>
    </xf>
    <xf numFmtId="3" fontId="37" fillId="0" borderId="29" xfId="0" applyNumberFormat="1" applyFont="1" applyBorder="1" applyAlignment="1">
      <alignment horizontal="right" wrapText="1"/>
    </xf>
    <xf numFmtId="0" fontId="44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right" wrapText="1"/>
    </xf>
    <xf numFmtId="0" fontId="49" fillId="0" borderId="0" xfId="0" applyFont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0" fontId="33" fillId="0" borderId="27" xfId="0" applyFont="1" applyBorder="1" applyAlignment="1">
      <alignment horizontal="left" wrapText="1"/>
    </xf>
    <xf numFmtId="0" fontId="35" fillId="0" borderId="43" xfId="0" applyFont="1" applyBorder="1" applyAlignment="1">
      <alignment horizontal="left" wrapText="1"/>
    </xf>
    <xf numFmtId="0" fontId="34" fillId="0" borderId="0" xfId="0" applyFont="1" applyAlignment="1">
      <alignment horizontal="right" wrapText="1"/>
    </xf>
    <xf numFmtId="0" fontId="36" fillId="0" borderId="43" xfId="0" applyFont="1" applyBorder="1" applyAlignment="1">
      <alignment horizontal="left" wrapText="1"/>
    </xf>
    <xf numFmtId="3" fontId="32" fillId="27" borderId="0" xfId="0" applyNumberFormat="1" applyFont="1" applyFill="1" applyAlignment="1">
      <alignment horizontal="right" wrapText="1"/>
    </xf>
    <xf numFmtId="3" fontId="50" fillId="0" borderId="0" xfId="0" applyNumberFormat="1" applyFont="1"/>
    <xf numFmtId="0" fontId="33" fillId="0" borderId="0" xfId="0" applyFont="1" applyAlignment="1">
      <alignment horizontal="right"/>
    </xf>
    <xf numFmtId="0" fontId="32" fillId="27" borderId="57" xfId="0" applyFont="1" applyFill="1" applyBorder="1"/>
    <xf numFmtId="3" fontId="34" fillId="27" borderId="21" xfId="0" applyNumberFormat="1" applyFont="1" applyFill="1" applyBorder="1" applyProtection="1">
      <protection locked="0"/>
    </xf>
    <xf numFmtId="0" fontId="32" fillId="27" borderId="63" xfId="0" applyFont="1" applyFill="1" applyBorder="1"/>
    <xf numFmtId="0" fontId="32" fillId="0" borderId="31" xfId="0" applyFont="1" applyBorder="1" applyAlignment="1">
      <alignment wrapText="1"/>
    </xf>
    <xf numFmtId="0" fontId="32" fillId="27" borderId="31" xfId="0" applyFont="1" applyFill="1" applyBorder="1"/>
    <xf numFmtId="0" fontId="31" fillId="0" borderId="43" xfId="0" applyFont="1" applyBorder="1" applyAlignment="1">
      <alignment horizontal="left"/>
    </xf>
    <xf numFmtId="3" fontId="34" fillId="0" borderId="57" xfId="0" applyNumberFormat="1" applyFont="1" applyBorder="1" applyProtection="1">
      <protection locked="0"/>
    </xf>
    <xf numFmtId="3" fontId="34" fillId="0" borderId="61" xfId="0" applyNumberFormat="1" applyFont="1" applyBorder="1" applyProtection="1">
      <protection locked="0"/>
    </xf>
    <xf numFmtId="0" fontId="33" fillId="27" borderId="0" xfId="0" applyFont="1" applyFill="1"/>
    <xf numFmtId="3" fontId="35" fillId="0" borderId="25" xfId="0" applyNumberFormat="1" applyFont="1" applyBorder="1" applyAlignment="1">
      <alignment horizontal="center" wrapText="1"/>
    </xf>
    <xf numFmtId="3" fontId="35" fillId="0" borderId="29" xfId="0" applyNumberFormat="1" applyFont="1" applyBorder="1" applyAlignment="1">
      <alignment horizontal="center" wrapText="1"/>
    </xf>
    <xf numFmtId="3" fontId="33" fillId="27" borderId="21" xfId="0" applyNumberFormat="1" applyFont="1" applyFill="1" applyBorder="1" applyProtection="1">
      <protection locked="0"/>
    </xf>
    <xf numFmtId="3" fontId="34" fillId="27" borderId="33" xfId="0" applyNumberFormat="1" applyFont="1" applyFill="1" applyBorder="1" applyProtection="1">
      <protection locked="0"/>
    </xf>
    <xf numFmtId="3" fontId="34" fillId="27" borderId="33" xfId="46" applyNumberFormat="1" applyFont="1" applyFill="1" applyBorder="1" applyProtection="1">
      <protection locked="0"/>
    </xf>
    <xf numFmtId="0" fontId="33" fillId="27" borderId="31" xfId="0" applyFont="1" applyFill="1" applyBorder="1" applyAlignment="1">
      <alignment horizontal="left"/>
    </xf>
    <xf numFmtId="0" fontId="33" fillId="27" borderId="31" xfId="0" applyFont="1" applyFill="1" applyBorder="1" applyAlignment="1">
      <alignment horizontal="left" vertical="center" wrapText="1"/>
    </xf>
    <xf numFmtId="0" fontId="33" fillId="27" borderId="31" xfId="0" applyFont="1" applyFill="1" applyBorder="1" applyAlignment="1">
      <alignment horizontal="left" wrapText="1"/>
    </xf>
    <xf numFmtId="3" fontId="34" fillId="27" borderId="26" xfId="0" applyNumberFormat="1" applyFont="1" applyFill="1" applyBorder="1" applyProtection="1">
      <protection locked="0"/>
    </xf>
    <xf numFmtId="3" fontId="34" fillId="27" borderId="26" xfId="46" applyNumberFormat="1" applyFont="1" applyFill="1" applyBorder="1" applyProtection="1">
      <protection locked="0"/>
    </xf>
    <xf numFmtId="0" fontId="36" fillId="0" borderId="43" xfId="0" applyFont="1" applyBorder="1" applyAlignment="1">
      <alignment horizontal="left"/>
    </xf>
    <xf numFmtId="3" fontId="32" fillId="27" borderId="0" xfId="0" applyNumberFormat="1" applyFont="1" applyFill="1" applyProtection="1">
      <protection locked="0"/>
    </xf>
    <xf numFmtId="0" fontId="33" fillId="0" borderId="0" xfId="48" applyFont="1"/>
    <xf numFmtId="0" fontId="51" fillId="0" borderId="0" xfId="48" applyFont="1"/>
    <xf numFmtId="0" fontId="33" fillId="0" borderId="23" xfId="48" applyFont="1" applyBorder="1"/>
    <xf numFmtId="0" fontId="35" fillId="0" borderId="24" xfId="48" applyFont="1" applyBorder="1" applyAlignment="1">
      <alignment horizontal="center"/>
    </xf>
    <xf numFmtId="0" fontId="33" fillId="0" borderId="27" xfId="48" applyFont="1" applyBorder="1"/>
    <xf numFmtId="0" fontId="33" fillId="0" borderId="28" xfId="48" applyFont="1" applyBorder="1" applyAlignment="1">
      <alignment horizontal="center"/>
    </xf>
    <xf numFmtId="0" fontId="35" fillId="0" borderId="23" xfId="48" applyFont="1" applyBorder="1"/>
    <xf numFmtId="0" fontId="33" fillId="0" borderId="24" xfId="48" applyFont="1" applyBorder="1" applyAlignment="1">
      <alignment horizontal="center"/>
    </xf>
    <xf numFmtId="0" fontId="33" fillId="0" borderId="25" xfId="48" applyFont="1" applyBorder="1" applyAlignment="1">
      <alignment horizontal="center"/>
    </xf>
    <xf numFmtId="3" fontId="34" fillId="0" borderId="21" xfId="48" applyNumberFormat="1" applyFont="1" applyBorder="1"/>
    <xf numFmtId="3" fontId="34" fillId="0" borderId="33" xfId="48" applyNumberFormat="1" applyFont="1" applyBorder="1"/>
    <xf numFmtId="0" fontId="44" fillId="0" borderId="49" xfId="48" applyFont="1" applyBorder="1" applyAlignment="1">
      <alignment horizontal="left"/>
    </xf>
    <xf numFmtId="3" fontId="37" fillId="0" borderId="50" xfId="0" applyNumberFormat="1" applyFont="1" applyBorder="1" applyAlignment="1">
      <alignment horizontal="right"/>
    </xf>
    <xf numFmtId="0" fontId="33" fillId="0" borderId="26" xfId="0" applyFont="1" applyBorder="1" applyAlignment="1">
      <alignment wrapText="1"/>
    </xf>
    <xf numFmtId="0" fontId="33" fillId="0" borderId="18" xfId="48" applyFont="1" applyBorder="1"/>
    <xf numFmtId="0" fontId="35" fillId="0" borderId="49" xfId="48" applyFont="1" applyBorder="1" applyAlignment="1">
      <alignment horizontal="justify"/>
    </xf>
    <xf numFmtId="0" fontId="33" fillId="0" borderId="32" xfId="48" applyFont="1" applyBorder="1" applyAlignment="1">
      <alignment horizontal="left" wrapText="1"/>
    </xf>
    <xf numFmtId="0" fontId="35" fillId="0" borderId="27" xfId="48" applyFont="1" applyBorder="1"/>
    <xf numFmtId="0" fontId="44" fillId="0" borderId="53" xfId="48" applyFont="1" applyBorder="1" applyAlignment="1">
      <alignment horizontal="left" wrapText="1"/>
    </xf>
    <xf numFmtId="3" fontId="37" fillId="0" borderId="41" xfId="0" applyNumberFormat="1" applyFont="1" applyBorder="1" applyAlignment="1">
      <alignment horizontal="right"/>
    </xf>
    <xf numFmtId="3" fontId="39" fillId="0" borderId="37" xfId="48" applyNumberFormat="1" applyFont="1" applyBorder="1"/>
    <xf numFmtId="0" fontId="33" fillId="0" borderId="19" xfId="48" applyFont="1" applyBorder="1" applyAlignment="1">
      <alignment horizontal="justify"/>
    </xf>
    <xf numFmtId="0" fontId="35" fillId="0" borderId="43" xfId="48" applyFont="1" applyBorder="1"/>
    <xf numFmtId="0" fontId="33" fillId="0" borderId="40" xfId="48" applyFont="1" applyBorder="1" applyAlignment="1">
      <alignment horizontal="center"/>
    </xf>
    <xf numFmtId="0" fontId="35" fillId="0" borderId="64" xfId="48" applyFont="1" applyBorder="1" applyAlignment="1">
      <alignment horizontal="left"/>
    </xf>
    <xf numFmtId="0" fontId="35" fillId="0" borderId="47" xfId="48" applyFont="1" applyBorder="1" applyAlignment="1">
      <alignment horizontal="center"/>
    </xf>
    <xf numFmtId="0" fontId="35" fillId="0" borderId="25" xfId="48" applyFont="1" applyBorder="1" applyAlignment="1">
      <alignment horizontal="center"/>
    </xf>
    <xf numFmtId="0" fontId="35" fillId="0" borderId="18" xfId="48" applyFont="1" applyBorder="1" applyAlignment="1">
      <alignment horizontal="left"/>
    </xf>
    <xf numFmtId="0" fontId="35" fillId="0" borderId="0" xfId="48" applyFont="1" applyAlignment="1">
      <alignment horizontal="justify"/>
    </xf>
    <xf numFmtId="0" fontId="35" fillId="0" borderId="26" xfId="48" applyFont="1" applyBorder="1" applyAlignment="1">
      <alignment horizontal="justify"/>
    </xf>
    <xf numFmtId="0" fontId="33" fillId="0" borderId="19" xfId="48" applyFont="1" applyBorder="1" applyAlignment="1">
      <alignment horizontal="left"/>
    </xf>
    <xf numFmtId="0" fontId="33" fillId="0" borderId="32" xfId="48" applyFont="1" applyBorder="1" applyAlignment="1">
      <alignment horizontal="left"/>
    </xf>
    <xf numFmtId="0" fontId="35" fillId="0" borderId="65" xfId="48" applyFont="1" applyBorder="1" applyAlignment="1">
      <alignment horizontal="justify"/>
    </xf>
    <xf numFmtId="3" fontId="34" fillId="0" borderId="34" xfId="48" applyNumberFormat="1" applyFont="1" applyBorder="1"/>
    <xf numFmtId="0" fontId="35" fillId="0" borderId="34" xfId="48" applyFont="1" applyBorder="1" applyAlignment="1">
      <alignment horizontal="justify"/>
    </xf>
    <xf numFmtId="3" fontId="39" fillId="0" borderId="50" xfId="48" applyNumberFormat="1" applyFont="1" applyBorder="1"/>
    <xf numFmtId="0" fontId="35" fillId="0" borderId="0" xfId="48" applyFont="1" applyAlignment="1">
      <alignment horizontal="left"/>
    </xf>
    <xf numFmtId="0" fontId="35" fillId="0" borderId="48" xfId="48" applyFont="1" applyBorder="1" applyAlignment="1">
      <alignment horizontal="left"/>
    </xf>
    <xf numFmtId="0" fontId="33" fillId="0" borderId="32" xfId="0" applyFont="1" applyBorder="1" applyAlignment="1">
      <alignment horizontal="left"/>
    </xf>
    <xf numFmtId="3" fontId="34" fillId="0" borderId="33" xfId="48" applyNumberFormat="1" applyFont="1" applyBorder="1" applyAlignment="1">
      <alignment horizontal="right"/>
    </xf>
    <xf numFmtId="3" fontId="39" fillId="0" borderId="50" xfId="48" applyNumberFormat="1" applyFont="1" applyBorder="1" applyAlignment="1">
      <alignment horizontal="right"/>
    </xf>
    <xf numFmtId="3" fontId="39" fillId="0" borderId="41" xfId="48" applyNumberFormat="1" applyFont="1" applyBorder="1" applyAlignment="1">
      <alignment horizontal="right"/>
    </xf>
    <xf numFmtId="0" fontId="35" fillId="0" borderId="0" xfId="48" applyFont="1" applyAlignment="1">
      <alignment horizontal="center"/>
    </xf>
    <xf numFmtId="0" fontId="36" fillId="0" borderId="0" xfId="48" applyFont="1"/>
    <xf numFmtId="0" fontId="36" fillId="0" borderId="0" xfId="48" applyFont="1" applyAlignment="1">
      <alignment horizontal="center"/>
    </xf>
    <xf numFmtId="3" fontId="32" fillId="0" borderId="0" xfId="48" applyNumberFormat="1" applyFont="1"/>
    <xf numFmtId="0" fontId="36" fillId="0" borderId="27" xfId="48" applyFont="1" applyBorder="1" applyAlignment="1">
      <alignment horizontal="center"/>
    </xf>
    <xf numFmtId="0" fontId="36" fillId="0" borderId="28" xfId="48" applyFont="1" applyBorder="1" applyAlignment="1">
      <alignment horizontal="center"/>
    </xf>
    <xf numFmtId="0" fontId="36" fillId="0" borderId="18" xfId="48" applyFont="1" applyBorder="1" applyAlignment="1">
      <alignment horizontal="right"/>
    </xf>
    <xf numFmtId="0" fontId="36" fillId="0" borderId="24" xfId="48" applyFont="1" applyBorder="1"/>
    <xf numFmtId="0" fontId="39" fillId="0" borderId="25" xfId="48" applyFont="1" applyBorder="1"/>
    <xf numFmtId="0" fontId="32" fillId="0" borderId="18" xfId="48" applyFont="1" applyBorder="1" applyAlignment="1">
      <alignment horizontal="right"/>
    </xf>
    <xf numFmtId="3" fontId="34" fillId="25" borderId="33" xfId="48" applyNumberFormat="1" applyFont="1" applyFill="1" applyBorder="1" applyAlignment="1">
      <alignment horizontal="right"/>
    </xf>
    <xf numFmtId="0" fontId="32" fillId="0" borderId="66" xfId="48" applyFont="1" applyBorder="1" applyAlignment="1">
      <alignment horizontal="left" wrapText="1"/>
    </xf>
    <xf numFmtId="0" fontId="36" fillId="0" borderId="11" xfId="48" applyFont="1" applyBorder="1" applyAlignment="1">
      <alignment horizontal="right"/>
    </xf>
    <xf numFmtId="0" fontId="36" fillId="0" borderId="49" xfId="48" applyFont="1" applyBorder="1" applyAlignment="1">
      <alignment horizontal="center"/>
    </xf>
    <xf numFmtId="3" fontId="39" fillId="25" borderId="50" xfId="48" applyNumberFormat="1" applyFont="1" applyFill="1" applyBorder="1"/>
    <xf numFmtId="0" fontId="36" fillId="0" borderId="64" xfId="48" applyFont="1" applyBorder="1" applyAlignment="1">
      <alignment horizontal="right"/>
    </xf>
    <xf numFmtId="0" fontId="36" fillId="0" borderId="47" xfId="48" applyFont="1" applyBorder="1"/>
    <xf numFmtId="3" fontId="39" fillId="0" borderId="48" xfId="48" applyNumberFormat="1" applyFont="1" applyBorder="1"/>
    <xf numFmtId="0" fontId="39" fillId="0" borderId="48" xfId="48" applyFont="1" applyBorder="1"/>
    <xf numFmtId="0" fontId="32" fillId="0" borderId="19" xfId="48" applyFont="1" applyBorder="1"/>
    <xf numFmtId="3" fontId="34" fillId="25" borderId="21" xfId="48" applyNumberFormat="1" applyFont="1" applyFill="1" applyBorder="1"/>
    <xf numFmtId="3" fontId="34" fillId="0" borderId="26" xfId="48" applyNumberFormat="1" applyFont="1" applyBorder="1"/>
    <xf numFmtId="3" fontId="34" fillId="25" borderId="21" xfId="48" applyNumberFormat="1" applyFont="1" applyFill="1" applyBorder="1" applyAlignment="1">
      <alignment horizontal="right"/>
    </xf>
    <xf numFmtId="3" fontId="32" fillId="0" borderId="19" xfId="0" applyNumberFormat="1" applyFont="1" applyBorder="1" applyAlignment="1">
      <alignment horizontal="justify"/>
    </xf>
    <xf numFmtId="0" fontId="36" fillId="0" borderId="49" xfId="48" applyFont="1" applyBorder="1"/>
    <xf numFmtId="0" fontId="42" fillId="0" borderId="0" xfId="48" applyFont="1"/>
    <xf numFmtId="0" fontId="31" fillId="0" borderId="18" xfId="48" applyFont="1" applyBorder="1" applyAlignment="1">
      <alignment horizontal="left"/>
    </xf>
    <xf numFmtId="0" fontId="31" fillId="0" borderId="0" xfId="48" applyFont="1"/>
    <xf numFmtId="0" fontId="37" fillId="0" borderId="26" xfId="48" applyFont="1" applyBorder="1"/>
    <xf numFmtId="0" fontId="32" fillId="0" borderId="32" xfId="48" applyFont="1" applyBorder="1"/>
    <xf numFmtId="0" fontId="32" fillId="0" borderId="32" xfId="48" applyFont="1" applyBorder="1" applyAlignment="1">
      <alignment wrapText="1"/>
    </xf>
    <xf numFmtId="3" fontId="32" fillId="0" borderId="0" xfId="0" applyNumberFormat="1" applyFont="1" applyAlignment="1">
      <alignment horizontal="justify"/>
    </xf>
    <xf numFmtId="0" fontId="32" fillId="0" borderId="56" xfId="48" applyFont="1" applyBorder="1" applyAlignment="1">
      <alignment horizontal="left"/>
    </xf>
    <xf numFmtId="0" fontId="32" fillId="0" borderId="18" xfId="48" applyFont="1" applyBorder="1" applyAlignment="1">
      <alignment horizontal="right" wrapText="1"/>
    </xf>
    <xf numFmtId="0" fontId="32" fillId="0" borderId="0" xfId="48" applyFont="1" applyAlignment="1">
      <alignment wrapText="1"/>
    </xf>
    <xf numFmtId="0" fontId="36" fillId="0" borderId="18" xfId="48" applyFont="1" applyBorder="1"/>
    <xf numFmtId="0" fontId="32" fillId="0" borderId="32" xfId="0" applyFont="1" applyBorder="1" applyAlignment="1">
      <alignment wrapText="1"/>
    </xf>
    <xf numFmtId="0" fontId="32" fillId="0" borderId="19" xfId="48" applyFont="1" applyBorder="1" applyAlignment="1">
      <alignment wrapText="1"/>
    </xf>
    <xf numFmtId="0" fontId="32" fillId="0" borderId="19" xfId="48" applyFont="1" applyBorder="1" applyAlignment="1">
      <alignment horizontal="left"/>
    </xf>
    <xf numFmtId="0" fontId="32" fillId="0" borderId="43" xfId="48" applyFont="1" applyBorder="1" applyAlignment="1">
      <alignment horizontal="right"/>
    </xf>
    <xf numFmtId="0" fontId="36" fillId="0" borderId="40" xfId="48" applyFont="1" applyBorder="1"/>
    <xf numFmtId="0" fontId="36" fillId="0" borderId="67" xfId="48" applyFont="1" applyBorder="1"/>
    <xf numFmtId="0" fontId="39" fillId="0" borderId="26" xfId="48" applyFont="1" applyBorder="1"/>
    <xf numFmtId="0" fontId="33" fillId="0" borderId="38" xfId="0" applyFont="1" applyBorder="1" applyAlignment="1">
      <alignment horizontal="left" wrapText="1"/>
    </xf>
    <xf numFmtId="0" fontId="36" fillId="0" borderId="27" xfId="48" applyFont="1" applyBorder="1" applyAlignment="1">
      <alignment horizontal="right"/>
    </xf>
    <xf numFmtId="3" fontId="39" fillId="0" borderId="29" xfId="48" applyNumberFormat="1" applyFont="1" applyBorder="1"/>
    <xf numFmtId="0" fontId="36" fillId="0" borderId="43" xfId="48" applyFont="1" applyBorder="1"/>
    <xf numFmtId="0" fontId="32" fillId="0" borderId="44" xfId="48" applyFont="1" applyBorder="1"/>
    <xf numFmtId="3" fontId="39" fillId="25" borderId="37" xfId="48" applyNumberFormat="1" applyFont="1" applyFill="1" applyBorder="1"/>
    <xf numFmtId="0" fontId="35" fillId="0" borderId="0" xfId="50" applyFont="1" applyAlignment="1">
      <alignment horizontal="center"/>
    </xf>
    <xf numFmtId="0" fontId="33" fillId="0" borderId="0" xfId="50" applyFont="1"/>
    <xf numFmtId="3" fontId="33" fillId="0" borderId="0" xfId="50" applyNumberFormat="1" applyFont="1"/>
    <xf numFmtId="0" fontId="35" fillId="0" borderId="23" xfId="50" applyFont="1" applyBorder="1" applyAlignment="1">
      <alignment horizontal="center"/>
    </xf>
    <xf numFmtId="0" fontId="33" fillId="0" borderId="25" xfId="50" applyFont="1" applyBorder="1" applyAlignment="1">
      <alignment horizontal="center"/>
    </xf>
    <xf numFmtId="0" fontId="33" fillId="0" borderId="18" xfId="50" applyFont="1" applyBorder="1"/>
    <xf numFmtId="0" fontId="33" fillId="0" borderId="26" xfId="50" applyFont="1" applyBorder="1" applyAlignment="1">
      <alignment horizontal="center"/>
    </xf>
    <xf numFmtId="0" fontId="33" fillId="0" borderId="27" xfId="50" applyFont="1" applyBorder="1"/>
    <xf numFmtId="0" fontId="33" fillId="0" borderId="29" xfId="50" applyFont="1" applyBorder="1" applyAlignment="1">
      <alignment horizontal="center" vertical="center" wrapText="1"/>
    </xf>
    <xf numFmtId="3" fontId="35" fillId="0" borderId="0" xfId="50" applyNumberFormat="1" applyFont="1"/>
    <xf numFmtId="0" fontId="35" fillId="0" borderId="0" xfId="50" applyFont="1"/>
    <xf numFmtId="0" fontId="36" fillId="0" borderId="43" xfId="50" applyFont="1" applyBorder="1" applyAlignment="1">
      <alignment horizontal="justify"/>
    </xf>
    <xf numFmtId="3" fontId="36" fillId="0" borderId="37" xfId="50" applyNumberFormat="1" applyFont="1" applyBorder="1"/>
    <xf numFmtId="0" fontId="32" fillId="0" borderId="18" xfId="50" applyFont="1" applyBorder="1" applyAlignment="1">
      <alignment horizontal="justify"/>
    </xf>
    <xf numFmtId="3" fontId="32" fillId="0" borderId="35" xfId="50" applyNumberFormat="1" applyFont="1" applyBorder="1"/>
    <xf numFmtId="3" fontId="32" fillId="0" borderId="26" xfId="50" applyNumberFormat="1" applyFont="1" applyBorder="1"/>
    <xf numFmtId="0" fontId="36" fillId="0" borderId="43" xfId="50" applyFont="1" applyBorder="1"/>
    <xf numFmtId="2" fontId="33" fillId="0" borderId="0" xfId="50" applyNumberFormat="1" applyFont="1"/>
    <xf numFmtId="0" fontId="52" fillId="0" borderId="0" xfId="50" applyFont="1"/>
    <xf numFmtId="3" fontId="52" fillId="0" borderId="0" xfId="50" applyNumberFormat="1" applyFont="1"/>
    <xf numFmtId="3" fontId="32" fillId="0" borderId="0" xfId="50" applyNumberFormat="1" applyFont="1"/>
    <xf numFmtId="0" fontId="36" fillId="0" borderId="23" xfId="50" applyFont="1" applyBorder="1" applyAlignment="1">
      <alignment horizontal="justify"/>
    </xf>
    <xf numFmtId="0" fontId="33" fillId="0" borderId="23" xfId="0" applyFont="1" applyBorder="1" applyAlignment="1">
      <alignment horizontal="center"/>
    </xf>
    <xf numFmtId="0" fontId="33" fillId="0" borderId="68" xfId="0" applyFont="1" applyBorder="1" applyAlignment="1">
      <alignment horizontal="center" wrapText="1"/>
    </xf>
    <xf numFmtId="0" fontId="33" fillId="0" borderId="16" xfId="0" applyFont="1" applyBorder="1" applyAlignment="1">
      <alignment horizontal="center" wrapText="1"/>
    </xf>
    <xf numFmtId="0" fontId="35" fillId="0" borderId="69" xfId="0" applyFont="1" applyBorder="1"/>
    <xf numFmtId="0" fontId="33" fillId="0" borderId="69" xfId="0" applyFont="1" applyBorder="1"/>
    <xf numFmtId="0" fontId="33" fillId="0" borderId="17" xfId="0" applyFont="1" applyBorder="1"/>
    <xf numFmtId="4" fontId="33" fillId="0" borderId="0" xfId="0" applyNumberFormat="1" applyFont="1"/>
    <xf numFmtId="3" fontId="32" fillId="0" borderId="22" xfId="0" applyNumberFormat="1" applyFont="1" applyBorder="1"/>
    <xf numFmtId="3" fontId="32" fillId="0" borderId="46" xfId="0" applyNumberFormat="1" applyFont="1" applyBorder="1" applyAlignment="1">
      <alignment horizontal="right"/>
    </xf>
    <xf numFmtId="3" fontId="32" fillId="0" borderId="10" xfId="0" applyNumberFormat="1" applyFont="1" applyBorder="1"/>
    <xf numFmtId="3" fontId="32" fillId="0" borderId="11" xfId="0" applyNumberFormat="1" applyFont="1" applyBorder="1"/>
    <xf numFmtId="3" fontId="32" fillId="0" borderId="13" xfId="0" applyNumberFormat="1" applyFont="1" applyBorder="1"/>
    <xf numFmtId="3" fontId="32" fillId="0" borderId="54" xfId="0" applyNumberFormat="1" applyFont="1" applyBorder="1"/>
    <xf numFmtId="3" fontId="32" fillId="0" borderId="70" xfId="0" applyNumberFormat="1" applyFont="1" applyBorder="1"/>
    <xf numFmtId="3" fontId="32" fillId="0" borderId="70" xfId="0" applyNumberFormat="1" applyFont="1" applyBorder="1" applyAlignment="1">
      <alignment horizontal="right"/>
    </xf>
    <xf numFmtId="3" fontId="32" fillId="0" borderId="69" xfId="0" applyNumberFormat="1" applyFont="1" applyBorder="1"/>
    <xf numFmtId="3" fontId="36" fillId="0" borderId="69" xfId="0" applyNumberFormat="1" applyFont="1" applyBorder="1" applyAlignment="1">
      <alignment horizontal="right"/>
    </xf>
    <xf numFmtId="3" fontId="32" fillId="0" borderId="17" xfId="0" applyNumberFormat="1" applyFont="1" applyBorder="1"/>
    <xf numFmtId="165" fontId="33" fillId="0" borderId="0" xfId="36" applyNumberFormat="1" applyFont="1" applyFill="1"/>
    <xf numFmtId="0" fontId="53" fillId="0" borderId="0" xfId="0" applyFont="1"/>
    <xf numFmtId="0" fontId="54" fillId="0" borderId="0" xfId="50" applyFont="1"/>
    <xf numFmtId="0" fontId="35" fillId="0" borderId="0" xfId="50" applyFont="1" applyAlignment="1">
      <alignment horizontal="right"/>
    </xf>
    <xf numFmtId="0" fontId="35" fillId="0" borderId="25" xfId="50" applyFont="1" applyBorder="1" applyAlignment="1">
      <alignment horizontal="center"/>
    </xf>
    <xf numFmtId="0" fontId="35" fillId="0" borderId="67" xfId="50" applyFont="1" applyBorder="1" applyAlignment="1">
      <alignment horizontal="center"/>
    </xf>
    <xf numFmtId="0" fontId="35" fillId="0" borderId="26" xfId="50" applyFont="1" applyBorder="1" applyAlignment="1">
      <alignment horizontal="center"/>
    </xf>
    <xf numFmtId="0" fontId="35" fillId="0" borderId="38" xfId="50" applyFont="1" applyBorder="1" applyAlignment="1">
      <alignment horizontal="center"/>
    </xf>
    <xf numFmtId="0" fontId="35" fillId="0" borderId="29" xfId="50" applyFont="1" applyBorder="1" applyAlignment="1">
      <alignment horizontal="center"/>
    </xf>
    <xf numFmtId="0" fontId="35" fillId="0" borderId="29" xfId="50" applyFont="1" applyBorder="1" applyAlignment="1">
      <alignment horizontal="center" vertical="center" wrapText="1"/>
    </xf>
    <xf numFmtId="0" fontId="35" fillId="0" borderId="39" xfId="50" applyFont="1" applyBorder="1" applyAlignment="1">
      <alignment horizontal="center" vertical="center" wrapText="1"/>
    </xf>
    <xf numFmtId="0" fontId="35" fillId="0" borderId="39" xfId="50" applyFont="1" applyBorder="1" applyAlignment="1">
      <alignment horizontal="justify"/>
    </xf>
    <xf numFmtId="0" fontId="35" fillId="0" borderId="18" xfId="50" applyFont="1" applyBorder="1" applyAlignment="1">
      <alignment horizontal="center"/>
    </xf>
    <xf numFmtId="0" fontId="33" fillId="0" borderId="67" xfId="50" applyFont="1" applyBorder="1" applyAlignment="1">
      <alignment horizontal="center"/>
    </xf>
    <xf numFmtId="3" fontId="35" fillId="0" borderId="35" xfId="50" applyNumberFormat="1" applyFont="1" applyBorder="1" applyAlignment="1">
      <alignment horizontal="center"/>
    </xf>
    <xf numFmtId="0" fontId="32" fillId="0" borderId="22" xfId="49" applyFont="1" applyBorder="1"/>
    <xf numFmtId="3" fontId="33" fillId="0" borderId="35" xfId="50" applyNumberFormat="1" applyFont="1" applyBorder="1"/>
    <xf numFmtId="3" fontId="35" fillId="0" borderId="35" xfId="50" applyNumberFormat="1" applyFont="1" applyBorder="1"/>
    <xf numFmtId="3" fontId="35" fillId="0" borderId="26" xfId="50" applyNumberFormat="1" applyFont="1" applyBorder="1" applyAlignment="1">
      <alignment horizontal="center"/>
    </xf>
    <xf numFmtId="3" fontId="33" fillId="0" borderId="26" xfId="50" applyNumberFormat="1" applyFont="1" applyBorder="1"/>
    <xf numFmtId="3" fontId="35" fillId="0" borderId="50" xfId="50" applyNumberFormat="1" applyFont="1" applyBorder="1" applyAlignment="1">
      <alignment horizontal="center"/>
    </xf>
    <xf numFmtId="0" fontId="32" fillId="0" borderId="11" xfId="49" applyFont="1" applyBorder="1"/>
    <xf numFmtId="0" fontId="32" fillId="0" borderId="11" xfId="49" applyFont="1" applyBorder="1" applyAlignment="1">
      <alignment wrapText="1"/>
    </xf>
    <xf numFmtId="3" fontId="33" fillId="0" borderId="50" xfId="50" applyNumberFormat="1" applyFont="1" applyBorder="1"/>
    <xf numFmtId="3" fontId="35" fillId="0" borderId="48" xfId="50" applyNumberFormat="1" applyFont="1" applyBorder="1" applyAlignment="1">
      <alignment horizontal="center"/>
    </xf>
    <xf numFmtId="0" fontId="32" fillId="0" borderId="64" xfId="49" applyFont="1" applyBorder="1"/>
    <xf numFmtId="3" fontId="35" fillId="0" borderId="26" xfId="50" applyNumberFormat="1" applyFont="1" applyBorder="1"/>
    <xf numFmtId="3" fontId="35" fillId="0" borderId="37" xfId="50" applyNumberFormat="1" applyFont="1" applyBorder="1" applyAlignment="1">
      <alignment horizontal="center"/>
    </xf>
    <xf numFmtId="3" fontId="35" fillId="0" borderId="37" xfId="50" applyNumberFormat="1" applyFont="1" applyBorder="1"/>
    <xf numFmtId="3" fontId="35" fillId="0" borderId="71" xfId="50" applyNumberFormat="1" applyFont="1" applyBorder="1" applyAlignment="1">
      <alignment horizontal="center"/>
    </xf>
    <xf numFmtId="0" fontId="32" fillId="0" borderId="23" xfId="49" applyFont="1" applyBorder="1"/>
    <xf numFmtId="3" fontId="33" fillId="0" borderId="25" xfId="50" applyNumberFormat="1" applyFont="1" applyBorder="1"/>
    <xf numFmtId="0" fontId="32" fillId="0" borderId="18" xfId="49" applyFont="1" applyBorder="1"/>
    <xf numFmtId="0" fontId="36" fillId="0" borderId="18" xfId="50" applyFont="1" applyBorder="1" applyAlignment="1">
      <alignment horizontal="justify"/>
    </xf>
    <xf numFmtId="3" fontId="33" fillId="0" borderId="37" xfId="50" applyNumberFormat="1" applyFont="1" applyBorder="1"/>
    <xf numFmtId="3" fontId="33" fillId="0" borderId="38" xfId="50" applyNumberFormat="1" applyFont="1" applyBorder="1"/>
    <xf numFmtId="3" fontId="35" fillId="0" borderId="25" xfId="50" applyNumberFormat="1" applyFont="1" applyBorder="1" applyAlignment="1">
      <alignment horizontal="center"/>
    </xf>
    <xf numFmtId="3" fontId="33" fillId="0" borderId="67" xfId="50" applyNumberFormat="1" applyFont="1" applyBorder="1"/>
    <xf numFmtId="0" fontId="39" fillId="0" borderId="23" xfId="0" applyFont="1" applyBorder="1" applyAlignment="1">
      <alignment horizontal="left"/>
    </xf>
    <xf numFmtId="3" fontId="39" fillId="0" borderId="67" xfId="0" applyNumberFormat="1" applyFont="1" applyBorder="1" applyAlignment="1">
      <alignment horizontal="left"/>
    </xf>
    <xf numFmtId="3" fontId="39" fillId="0" borderId="68" xfId="0" applyNumberFormat="1" applyFont="1" applyBorder="1"/>
    <xf numFmtId="3" fontId="39" fillId="0" borderId="42" xfId="0" applyNumberFormat="1" applyFont="1" applyBorder="1"/>
    <xf numFmtId="3" fontId="39" fillId="0" borderId="15" xfId="0" applyNumberFormat="1" applyFont="1" applyBorder="1"/>
    <xf numFmtId="3" fontId="50" fillId="0" borderId="57" xfId="0" applyNumberFormat="1" applyFont="1" applyBorder="1"/>
    <xf numFmtId="3" fontId="50" fillId="0" borderId="21" xfId="0" applyNumberFormat="1" applyFont="1" applyBorder="1"/>
    <xf numFmtId="3" fontId="50" fillId="0" borderId="33" xfId="0" applyNumberFormat="1" applyFont="1" applyBorder="1"/>
    <xf numFmtId="3" fontId="50" fillId="0" borderId="57" xfId="0" applyNumberFormat="1" applyFont="1" applyBorder="1" applyAlignment="1">
      <alignment horizontal="right"/>
    </xf>
    <xf numFmtId="3" fontId="50" fillId="0" borderId="21" xfId="0" applyNumberFormat="1" applyFont="1" applyBorder="1" applyAlignment="1">
      <alignment horizontal="right"/>
    </xf>
    <xf numFmtId="3" fontId="50" fillId="0" borderId="33" xfId="0" applyNumberFormat="1" applyFont="1" applyBorder="1" applyAlignment="1">
      <alignment horizontal="right"/>
    </xf>
    <xf numFmtId="3" fontId="50" fillId="0" borderId="34" xfId="0" applyNumberFormat="1" applyFont="1" applyBorder="1"/>
    <xf numFmtId="3" fontId="55" fillId="0" borderId="36" xfId="0" applyNumberFormat="1" applyFont="1" applyBorder="1"/>
    <xf numFmtId="3" fontId="50" fillId="0" borderId="25" xfId="0" applyNumberFormat="1" applyFont="1" applyBorder="1" applyAlignment="1">
      <alignment horizontal="right"/>
    </xf>
    <xf numFmtId="3" fontId="50" fillId="0" borderId="26" xfId="0" applyNumberFormat="1" applyFont="1" applyBorder="1" applyAlignment="1">
      <alignment horizontal="centerContinuous"/>
    </xf>
    <xf numFmtId="3" fontId="50" fillId="0" borderId="26" xfId="0" applyNumberFormat="1" applyFont="1" applyBorder="1" applyAlignment="1">
      <alignment horizontal="right"/>
    </xf>
    <xf numFmtId="3" fontId="50" fillId="0" borderId="21" xfId="48" applyNumberFormat="1" applyFont="1" applyBorder="1" applyAlignment="1">
      <alignment horizontal="right"/>
    </xf>
    <xf numFmtId="3" fontId="56" fillId="0" borderId="21" xfId="0" applyNumberFormat="1" applyFont="1" applyBorder="1" applyAlignment="1">
      <alignment horizontal="left"/>
    </xf>
    <xf numFmtId="3" fontId="56" fillId="0" borderId="37" xfId="0" applyNumberFormat="1" applyFont="1" applyBorder="1" applyAlignment="1">
      <alignment horizontal="right"/>
    </xf>
    <xf numFmtId="3" fontId="56" fillId="0" borderId="37" xfId="0" applyNumberFormat="1" applyFont="1" applyBorder="1"/>
    <xf numFmtId="3" fontId="50" fillId="0" borderId="26" xfId="0" applyNumberFormat="1" applyFont="1" applyBorder="1"/>
    <xf numFmtId="3" fontId="56" fillId="0" borderId="41" xfId="0" applyNumberFormat="1" applyFont="1" applyBorder="1" applyAlignment="1">
      <alignment horizontal="right"/>
    </xf>
    <xf numFmtId="3" fontId="56" fillId="0" borderId="26" xfId="0" applyNumberFormat="1" applyFont="1" applyBorder="1" applyAlignment="1">
      <alignment horizontal="centerContinuous"/>
    </xf>
    <xf numFmtId="3" fontId="56" fillId="0" borderId="26" xfId="0" applyNumberFormat="1" applyFont="1" applyBorder="1" applyAlignment="1">
      <alignment horizontal="right"/>
    </xf>
    <xf numFmtId="3" fontId="50" fillId="0" borderId="26" xfId="0" applyNumberFormat="1" applyFont="1" applyBorder="1" applyAlignment="1">
      <alignment horizontal="center"/>
    </xf>
    <xf numFmtId="3" fontId="50" fillId="0" borderId="29" xfId="0" applyNumberFormat="1" applyFont="1" applyBorder="1" applyAlignment="1">
      <alignment horizontal="center"/>
    </xf>
    <xf numFmtId="3" fontId="56" fillId="0" borderId="25" xfId="0" applyNumberFormat="1" applyFont="1" applyBorder="1"/>
    <xf numFmtId="3" fontId="56" fillId="0" borderId="44" xfId="0" applyNumberFormat="1" applyFont="1" applyBorder="1"/>
    <xf numFmtId="3" fontId="50" fillId="0" borderId="29" xfId="0" applyNumberFormat="1" applyFont="1" applyBorder="1"/>
    <xf numFmtId="0" fontId="34" fillId="0" borderId="19" xfId="0" applyFont="1" applyBorder="1"/>
    <xf numFmtId="3" fontId="37" fillId="0" borderId="40" xfId="0" applyNumberFormat="1" applyFont="1" applyBorder="1" applyAlignment="1">
      <alignment horizontal="centerContinuous"/>
    </xf>
    <xf numFmtId="3" fontId="39" fillId="0" borderId="40" xfId="0" applyNumberFormat="1" applyFont="1" applyBorder="1" applyAlignment="1">
      <alignment horizontal="centerContinuous"/>
    </xf>
    <xf numFmtId="3" fontId="34" fillId="0" borderId="28" xfId="0" applyNumberFormat="1" applyFont="1" applyBorder="1"/>
    <xf numFmtId="0" fontId="50" fillId="0" borderId="19" xfId="0" applyFont="1" applyBorder="1"/>
    <xf numFmtId="0" fontId="50" fillId="0" borderId="19" xfId="48" applyFont="1" applyBorder="1" applyAlignment="1">
      <alignment horizontal="justify"/>
    </xf>
    <xf numFmtId="0" fontId="50" fillId="0" borderId="0" xfId="0" applyFont="1"/>
    <xf numFmtId="3" fontId="56" fillId="0" borderId="0" xfId="0" applyNumberFormat="1" applyFont="1" applyAlignment="1">
      <alignment horizontal="left"/>
    </xf>
    <xf numFmtId="3" fontId="56" fillId="0" borderId="26" xfId="0" applyNumberFormat="1" applyFont="1" applyBorder="1" applyAlignment="1">
      <alignment horizontal="left"/>
    </xf>
    <xf numFmtId="3" fontId="57" fillId="0" borderId="40" xfId="0" applyNumberFormat="1" applyFont="1" applyBorder="1" applyAlignment="1">
      <alignment horizontal="centerContinuous"/>
    </xf>
    <xf numFmtId="3" fontId="56" fillId="0" borderId="40" xfId="0" applyNumberFormat="1" applyFont="1" applyBorder="1" applyAlignment="1">
      <alignment horizontal="centerContinuous"/>
    </xf>
    <xf numFmtId="3" fontId="56" fillId="0" borderId="25" xfId="0" applyNumberFormat="1" applyFont="1" applyBorder="1" applyAlignment="1">
      <alignment horizontal="left"/>
    </xf>
    <xf numFmtId="0" fontId="50" fillId="0" borderId="28" xfId="0" applyFont="1" applyBorder="1" applyAlignment="1">
      <alignment horizontal="left"/>
    </xf>
    <xf numFmtId="3" fontId="50" fillId="0" borderId="28" xfId="0" applyNumberFormat="1" applyFont="1" applyBorder="1"/>
    <xf numFmtId="0" fontId="34" fillId="0" borderId="30" xfId="0" applyFont="1" applyBorder="1"/>
    <xf numFmtId="0" fontId="34" fillId="0" borderId="72" xfId="0" applyFont="1" applyBorder="1"/>
    <xf numFmtId="0" fontId="34" fillId="0" borderId="58" xfId="0" applyFont="1" applyBorder="1"/>
    <xf numFmtId="0" fontId="34" fillId="0" borderId="32" xfId="0" applyFont="1" applyBorder="1"/>
    <xf numFmtId="3" fontId="34" fillId="0" borderId="18" xfId="0" applyNumberFormat="1" applyFont="1" applyBorder="1"/>
    <xf numFmtId="0" fontId="34" fillId="0" borderId="18" xfId="0" applyFont="1" applyBorder="1"/>
    <xf numFmtId="3" fontId="39" fillId="0" borderId="22" xfId="0" applyNumberFormat="1" applyFont="1" applyBorder="1"/>
    <xf numFmtId="0" fontId="39" fillId="0" borderId="20" xfId="0" applyFont="1" applyBorder="1"/>
    <xf numFmtId="3" fontId="39" fillId="0" borderId="20" xfId="0" applyNumberFormat="1" applyFont="1" applyBorder="1"/>
    <xf numFmtId="3" fontId="39" fillId="0" borderId="54" xfId="0" applyNumberFormat="1" applyFont="1" applyBorder="1" applyAlignment="1">
      <alignment horizontal="left"/>
    </xf>
    <xf numFmtId="3" fontId="39" fillId="0" borderId="53" xfId="0" applyNumberFormat="1" applyFont="1" applyBorder="1" applyAlignment="1">
      <alignment horizontal="centerContinuous"/>
    </xf>
    <xf numFmtId="3" fontId="39" fillId="0" borderId="73" xfId="0" applyNumberFormat="1" applyFont="1" applyBorder="1" applyAlignment="1">
      <alignment horizontal="center"/>
    </xf>
    <xf numFmtId="3" fontId="39" fillId="0" borderId="72" xfId="0" applyNumberFormat="1" applyFont="1" applyBorder="1" applyAlignment="1">
      <alignment horizontal="right"/>
    </xf>
    <xf numFmtId="3" fontId="39" fillId="0" borderId="19" xfId="0" applyNumberFormat="1" applyFont="1" applyBorder="1"/>
    <xf numFmtId="3" fontId="37" fillId="0" borderId="32" xfId="0" applyNumberFormat="1" applyFont="1" applyBorder="1" applyAlignment="1">
      <alignment horizontal="left"/>
    </xf>
    <xf numFmtId="3" fontId="39" fillId="0" borderId="32" xfId="0" applyNumberFormat="1" applyFont="1" applyBorder="1"/>
    <xf numFmtId="3" fontId="34" fillId="0" borderId="32" xfId="0" applyNumberFormat="1" applyFont="1" applyBorder="1"/>
    <xf numFmtId="3" fontId="34" fillId="0" borderId="32" xfId="0" applyNumberFormat="1" applyFont="1" applyBorder="1" applyAlignment="1">
      <alignment horizontal="left"/>
    </xf>
    <xf numFmtId="0" fontId="34" fillId="0" borderId="65" xfId="0" applyFont="1" applyBorder="1"/>
    <xf numFmtId="0" fontId="40" fillId="0" borderId="53" xfId="0" applyFont="1" applyBorder="1"/>
    <xf numFmtId="3" fontId="39" fillId="0" borderId="28" xfId="0" applyNumberFormat="1" applyFont="1" applyBorder="1" applyAlignment="1">
      <alignment horizontal="centerContinuous"/>
    </xf>
    <xf numFmtId="3" fontId="34" fillId="0" borderId="18" xfId="0" applyNumberFormat="1" applyFont="1" applyBorder="1" applyAlignment="1">
      <alignment horizontal="left"/>
    </xf>
    <xf numFmtId="3" fontId="34" fillId="0" borderId="0" xfId="0" applyNumberFormat="1" applyFont="1" applyAlignment="1">
      <alignment horizontal="left"/>
    </xf>
    <xf numFmtId="3" fontId="34" fillId="0" borderId="0" xfId="0" applyNumberFormat="1" applyFont="1" applyAlignment="1">
      <alignment horizontal="centerContinuous"/>
    </xf>
    <xf numFmtId="3" fontId="34" fillId="0" borderId="31" xfId="0" applyNumberFormat="1" applyFont="1" applyBorder="1" applyAlignment="1">
      <alignment horizontal="left"/>
    </xf>
    <xf numFmtId="3" fontId="34" fillId="0" borderId="32" xfId="0" applyNumberFormat="1" applyFont="1" applyBorder="1" applyAlignment="1">
      <alignment horizontal="centerContinuous"/>
    </xf>
    <xf numFmtId="3" fontId="34" fillId="0" borderId="32" xfId="0" applyNumberFormat="1" applyFont="1" applyBorder="1" applyAlignment="1">
      <alignment horizontal="center"/>
    </xf>
    <xf numFmtId="3" fontId="34" fillId="0" borderId="18" xfId="0" applyNumberFormat="1" applyFont="1" applyBorder="1" applyAlignment="1">
      <alignment horizontal="centerContinuous"/>
    </xf>
    <xf numFmtId="3" fontId="39" fillId="0" borderId="18" xfId="0" applyNumberFormat="1" applyFont="1" applyBorder="1" applyAlignment="1">
      <alignment horizontal="centerContinuous"/>
    </xf>
    <xf numFmtId="3" fontId="39" fillId="0" borderId="0" xfId="0" applyNumberFormat="1" applyFont="1" applyAlignment="1">
      <alignment horizontal="centerContinuous"/>
    </xf>
    <xf numFmtId="3" fontId="39" fillId="0" borderId="18" xfId="0" applyNumberFormat="1" applyFont="1" applyBorder="1" applyAlignment="1">
      <alignment horizontal="left"/>
    </xf>
    <xf numFmtId="0" fontId="34" fillId="0" borderId="0" xfId="48" applyFont="1"/>
    <xf numFmtId="3" fontId="34" fillId="0" borderId="0" xfId="0" applyNumberFormat="1" applyFont="1" applyAlignment="1">
      <alignment horizontal="center"/>
    </xf>
    <xf numFmtId="0" fontId="34" fillId="0" borderId="0" xfId="48" applyFont="1" applyAlignment="1">
      <alignment horizontal="left"/>
    </xf>
    <xf numFmtId="3" fontId="39" fillId="0" borderId="40" xfId="0" applyNumberFormat="1" applyFont="1" applyBorder="1"/>
    <xf numFmtId="0" fontId="39" fillId="0" borderId="24" xfId="0" applyFont="1" applyBorder="1"/>
    <xf numFmtId="3" fontId="39" fillId="0" borderId="24" xfId="0" applyNumberFormat="1" applyFont="1" applyBorder="1" applyAlignment="1">
      <alignment horizontal="right"/>
    </xf>
    <xf numFmtId="3" fontId="39" fillId="0" borderId="19" xfId="0" applyNumberFormat="1" applyFont="1" applyBorder="1" applyAlignment="1">
      <alignment horizontal="right"/>
    </xf>
    <xf numFmtId="3" fontId="39" fillId="0" borderId="32" xfId="0" applyNumberFormat="1" applyFont="1" applyBorder="1" applyAlignment="1">
      <alignment horizontal="right"/>
    </xf>
    <xf numFmtId="0" fontId="39" fillId="0" borderId="40" xfId="0" applyFont="1" applyBorder="1"/>
    <xf numFmtId="3" fontId="39" fillId="0" borderId="40" xfId="0" applyNumberFormat="1" applyFont="1" applyBorder="1" applyAlignment="1">
      <alignment horizontal="right"/>
    </xf>
    <xf numFmtId="0" fontId="39" fillId="0" borderId="49" xfId="0" applyFont="1" applyBorder="1"/>
    <xf numFmtId="3" fontId="39" fillId="0" borderId="49" xfId="0" applyNumberFormat="1" applyFont="1" applyBorder="1" applyAlignment="1">
      <alignment horizontal="right"/>
    </xf>
    <xf numFmtId="3" fontId="39" fillId="0" borderId="40" xfId="0" applyNumberFormat="1" applyFont="1" applyBorder="1" applyAlignment="1">
      <alignment horizontal="left"/>
    </xf>
    <xf numFmtId="0" fontId="34" fillId="0" borderId="32" xfId="48" applyFont="1" applyBorder="1" applyAlignment="1">
      <alignment horizontal="justify"/>
    </xf>
    <xf numFmtId="0" fontId="37" fillId="0" borderId="27" xfId="0" applyFont="1" applyBorder="1"/>
    <xf numFmtId="3" fontId="34" fillId="0" borderId="29" xfId="0" applyNumberFormat="1" applyFont="1" applyBorder="1" applyAlignment="1">
      <alignment horizontal="right" wrapText="1"/>
    </xf>
    <xf numFmtId="0" fontId="34" fillId="0" borderId="32" xfId="0" applyFont="1" applyBorder="1" applyAlignment="1">
      <alignment wrapText="1"/>
    </xf>
    <xf numFmtId="0" fontId="45" fillId="0" borderId="0" xfId="0" applyFont="1" applyAlignment="1">
      <alignment horizontal="left"/>
    </xf>
    <xf numFmtId="0" fontId="32" fillId="0" borderId="56" xfId="0" applyFont="1" applyBorder="1" applyAlignment="1">
      <alignment horizontal="left"/>
    </xf>
    <xf numFmtId="3" fontId="39" fillId="27" borderId="43" xfId="0" applyNumberFormat="1" applyFont="1" applyFill="1" applyBorder="1" applyAlignment="1">
      <alignment horizontal="right"/>
    </xf>
    <xf numFmtId="3" fontId="39" fillId="27" borderId="37" xfId="0" applyNumberFormat="1" applyFont="1" applyFill="1" applyBorder="1"/>
    <xf numFmtId="0" fontId="32" fillId="0" borderId="19" xfId="0" applyFont="1" applyBorder="1" applyAlignment="1">
      <alignment vertical="top" wrapText="1"/>
    </xf>
    <xf numFmtId="0" fontId="31" fillId="0" borderId="11" xfId="0" applyFont="1" applyBorder="1"/>
    <xf numFmtId="3" fontId="31" fillId="0" borderId="49" xfId="0" applyNumberFormat="1" applyFont="1" applyBorder="1"/>
    <xf numFmtId="0" fontId="33" fillId="27" borderId="58" xfId="0" applyFont="1" applyFill="1" applyBorder="1" applyAlignment="1">
      <alignment horizontal="left" wrapText="1"/>
    </xf>
    <xf numFmtId="0" fontId="27" fillId="0" borderId="31" xfId="0" applyFont="1" applyBorder="1"/>
    <xf numFmtId="0" fontId="35" fillId="0" borderId="43" xfId="0" applyFont="1" applyBorder="1" applyAlignment="1">
      <alignment horizontal="justify" wrapText="1"/>
    </xf>
    <xf numFmtId="0" fontId="34" fillId="0" borderId="19" xfId="48" applyFont="1" applyBorder="1" applyAlignment="1">
      <alignment horizontal="justify"/>
    </xf>
    <xf numFmtId="0" fontId="32" fillId="0" borderId="32" xfId="48" applyFont="1" applyBorder="1" applyAlignment="1">
      <alignment horizontal="left"/>
    </xf>
    <xf numFmtId="0" fontId="34" fillId="28" borderId="19" xfId="48" applyFont="1" applyFill="1" applyBorder="1" applyAlignment="1">
      <alignment horizontal="justify"/>
    </xf>
    <xf numFmtId="0" fontId="32" fillId="0" borderId="19" xfId="48" applyFont="1" applyBorder="1" applyAlignment="1">
      <alignment horizontal="justify"/>
    </xf>
    <xf numFmtId="3" fontId="34" fillId="0" borderId="38" xfId="0" applyNumberFormat="1" applyFont="1" applyBorder="1"/>
    <xf numFmtId="0" fontId="33" fillId="0" borderId="74" xfId="0" applyFont="1" applyBorder="1" applyAlignment="1">
      <alignment horizontal="justify" wrapText="1"/>
    </xf>
    <xf numFmtId="3" fontId="34" fillId="0" borderId="71" xfId="0" applyNumberFormat="1" applyFont="1" applyBorder="1" applyAlignment="1">
      <alignment horizontal="right" wrapText="1"/>
    </xf>
    <xf numFmtId="0" fontId="32" fillId="0" borderId="74" xfId="50" applyFont="1" applyBorder="1"/>
    <xf numFmtId="3" fontId="32" fillId="0" borderId="71" xfId="50" applyNumberFormat="1" applyFont="1" applyBorder="1"/>
    <xf numFmtId="0" fontId="32" fillId="0" borderId="29" xfId="50" applyFont="1" applyBorder="1" applyAlignment="1">
      <alignment horizontal="justify"/>
    </xf>
    <xf numFmtId="3" fontId="32" fillId="0" borderId="29" xfId="50" applyNumberFormat="1" applyFont="1" applyBorder="1"/>
    <xf numFmtId="0" fontId="32" fillId="0" borderId="23" xfId="50" applyFont="1" applyBorder="1" applyAlignment="1">
      <alignment horizontal="justify"/>
    </xf>
    <xf numFmtId="0" fontId="32" fillId="0" borderId="27" xfId="50" applyFont="1" applyBorder="1"/>
    <xf numFmtId="0" fontId="31" fillId="0" borderId="26" xfId="0" applyFont="1" applyBorder="1" applyAlignment="1">
      <alignment horizontal="center"/>
    </xf>
    <xf numFmtId="0" fontId="44" fillId="0" borderId="25" xfId="0" applyFont="1" applyBorder="1" applyAlignment="1">
      <alignment horizontal="center"/>
    </xf>
    <xf numFmtId="0" fontId="35" fillId="0" borderId="37" xfId="0" applyFont="1" applyBorder="1" applyAlignment="1">
      <alignment horizontal="left" wrapText="1"/>
    </xf>
    <xf numFmtId="0" fontId="36" fillId="0" borderId="26" xfId="0" applyFont="1" applyBorder="1" applyAlignment="1">
      <alignment horizontal="center" wrapText="1"/>
    </xf>
    <xf numFmtId="0" fontId="31" fillId="0" borderId="37" xfId="0" applyFont="1" applyBorder="1" applyAlignment="1">
      <alignment horizontal="left"/>
    </xf>
    <xf numFmtId="0" fontId="31" fillId="0" borderId="41" xfId="0" applyFont="1" applyBorder="1" applyAlignment="1">
      <alignment horizontal="center"/>
    </xf>
    <xf numFmtId="0" fontId="35" fillId="0" borderId="29" xfId="0" applyFont="1" applyBorder="1" applyAlignment="1">
      <alignment wrapText="1"/>
    </xf>
    <xf numFmtId="0" fontId="31" fillId="0" borderId="37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41" xfId="0" applyFont="1" applyBorder="1"/>
    <xf numFmtId="0" fontId="36" fillId="0" borderId="29" xfId="0" applyFont="1" applyBorder="1"/>
    <xf numFmtId="0" fontId="36" fillId="0" borderId="41" xfId="0" applyFont="1" applyBorder="1"/>
    <xf numFmtId="0" fontId="32" fillId="0" borderId="33" xfId="0" applyFont="1" applyBorder="1"/>
    <xf numFmtId="0" fontId="32" fillId="0" borderId="60" xfId="0" applyFont="1" applyBorder="1" applyAlignment="1">
      <alignment wrapText="1"/>
    </xf>
    <xf numFmtId="0" fontId="32" fillId="0" borderId="56" xfId="48" applyFont="1" applyBorder="1" applyAlignment="1">
      <alignment horizontal="left" wrapText="1"/>
    </xf>
    <xf numFmtId="3" fontId="34" fillId="27" borderId="21" xfId="46" applyNumberFormat="1" applyFont="1" applyFill="1" applyBorder="1" applyProtection="1">
      <protection locked="0"/>
    </xf>
    <xf numFmtId="3" fontId="33" fillId="0" borderId="18" xfId="51" applyNumberFormat="1" applyFont="1" applyBorder="1" applyAlignment="1">
      <alignment horizontal="justify" vertical="top" wrapText="1"/>
    </xf>
    <xf numFmtId="0" fontId="31" fillId="0" borderId="37" xfId="0" applyFont="1" applyBorder="1" applyAlignment="1">
      <alignment horizontal="left" wrapText="1"/>
    </xf>
    <xf numFmtId="0" fontId="31" fillId="0" borderId="37" xfId="0" applyFont="1" applyBorder="1"/>
    <xf numFmtId="0" fontId="35" fillId="0" borderId="29" xfId="0" applyFont="1" applyBorder="1" applyAlignment="1">
      <alignment horizontal="justify"/>
    </xf>
    <xf numFmtId="0" fontId="44" fillId="0" borderId="26" xfId="0" applyFont="1" applyBorder="1" applyAlignment="1">
      <alignment horizontal="center"/>
    </xf>
    <xf numFmtId="0" fontId="34" fillId="0" borderId="63" xfId="0" applyFont="1" applyBorder="1"/>
    <xf numFmtId="3" fontId="34" fillId="0" borderId="0" xfId="0" applyNumberFormat="1" applyFont="1" applyAlignment="1">
      <alignment horizontal="right" wrapText="1"/>
    </xf>
    <xf numFmtId="3" fontId="39" fillId="0" borderId="0" xfId="0" applyNumberFormat="1" applyFont="1" applyAlignment="1">
      <alignment horizontal="right" wrapText="1"/>
    </xf>
    <xf numFmtId="0" fontId="35" fillId="27" borderId="57" xfId="0" applyFont="1" applyFill="1" applyBorder="1" applyAlignment="1">
      <alignment horizontal="justify" wrapText="1"/>
    </xf>
    <xf numFmtId="0" fontId="33" fillId="0" borderId="58" xfId="0" applyFont="1" applyBorder="1"/>
    <xf numFmtId="3" fontId="35" fillId="27" borderId="37" xfId="0" applyNumberFormat="1" applyFont="1" applyFill="1" applyBorder="1" applyAlignment="1">
      <alignment wrapText="1"/>
    </xf>
    <xf numFmtId="3" fontId="39" fillId="27" borderId="26" xfId="0" applyNumberFormat="1" applyFont="1" applyFill="1" applyBorder="1" applyAlignment="1">
      <alignment horizontal="right" wrapText="1"/>
    </xf>
    <xf numFmtId="3" fontId="34" fillId="27" borderId="35" xfId="0" applyNumberFormat="1" applyFont="1" applyFill="1" applyBorder="1"/>
    <xf numFmtId="3" fontId="39" fillId="0" borderId="25" xfId="0" applyNumberFormat="1" applyFont="1" applyBorder="1"/>
    <xf numFmtId="0" fontId="35" fillId="27" borderId="37" xfId="0" applyFont="1" applyFill="1" applyBorder="1" applyAlignment="1">
      <alignment horizontal="justify"/>
    </xf>
    <xf numFmtId="0" fontId="44" fillId="0" borderId="18" xfId="0" applyFont="1" applyBorder="1" applyAlignment="1">
      <alignment horizontal="justify"/>
    </xf>
    <xf numFmtId="3" fontId="44" fillId="0" borderId="18" xfId="0" applyNumberFormat="1" applyFont="1" applyBorder="1" applyAlignment="1">
      <alignment wrapText="1"/>
    </xf>
    <xf numFmtId="0" fontId="35" fillId="0" borderId="35" xfId="0" applyFont="1" applyBorder="1"/>
    <xf numFmtId="0" fontId="33" fillId="0" borderId="18" xfId="0" applyFont="1" applyBorder="1"/>
    <xf numFmtId="0" fontId="33" fillId="27" borderId="57" xfId="0" applyFont="1" applyFill="1" applyBorder="1"/>
    <xf numFmtId="164" fontId="33" fillId="0" borderId="0" xfId="36" applyFont="1"/>
    <xf numFmtId="3" fontId="33" fillId="0" borderId="75" xfId="0" applyNumberFormat="1" applyFont="1" applyBorder="1" applyAlignment="1">
      <alignment horizontal="left" wrapText="1"/>
    </xf>
    <xf numFmtId="0" fontId="36" fillId="0" borderId="28" xfId="48" applyFont="1" applyBorder="1"/>
    <xf numFmtId="3" fontId="39" fillId="25" borderId="29" xfId="48" applyNumberFormat="1" applyFont="1" applyFill="1" applyBorder="1"/>
    <xf numFmtId="3" fontId="44" fillId="0" borderId="0" xfId="0" applyNumberFormat="1" applyFont="1"/>
    <xf numFmtId="0" fontId="31" fillId="0" borderId="47" xfId="0" applyFont="1" applyBorder="1" applyAlignment="1">
      <alignment wrapText="1"/>
    </xf>
    <xf numFmtId="0" fontId="59" fillId="0" borderId="31" xfId="0" applyFont="1" applyBorder="1" applyAlignment="1">
      <alignment horizontal="justify"/>
    </xf>
    <xf numFmtId="0" fontId="33" fillId="27" borderId="18" xfId="0" applyFont="1" applyFill="1" applyBorder="1" applyAlignment="1">
      <alignment horizontal="left" wrapText="1"/>
    </xf>
    <xf numFmtId="0" fontId="35" fillId="0" borderId="37" xfId="0" applyFont="1" applyBorder="1" applyAlignment="1">
      <alignment horizontal="justify" wrapText="1"/>
    </xf>
    <xf numFmtId="0" fontId="32" fillId="0" borderId="21" xfId="0" applyFont="1" applyBorder="1" applyAlignment="1">
      <alignment horizontal="left"/>
    </xf>
    <xf numFmtId="0" fontId="35" fillId="27" borderId="21" xfId="0" applyFont="1" applyFill="1" applyBorder="1" applyAlignment="1">
      <alignment horizontal="left" wrapText="1"/>
    </xf>
    <xf numFmtId="3" fontId="34" fillId="27" borderId="57" xfId="0" applyNumberFormat="1" applyFont="1" applyFill="1" applyBorder="1" applyAlignment="1">
      <alignment horizontal="right"/>
    </xf>
    <xf numFmtId="3" fontId="34" fillId="0" borderId="61" xfId="0" applyNumberFormat="1" applyFont="1" applyBorder="1" applyAlignment="1">
      <alignment horizontal="right" wrapText="1"/>
    </xf>
    <xf numFmtId="0" fontId="45" fillId="0" borderId="32" xfId="0" applyFont="1" applyBorder="1"/>
    <xf numFmtId="0" fontId="45" fillId="0" borderId="19" xfId="0" applyFont="1" applyBorder="1"/>
    <xf numFmtId="3" fontId="63" fillId="0" borderId="0" xfId="47" applyNumberFormat="1" applyFont="1"/>
    <xf numFmtId="3" fontId="63" fillId="0" borderId="0" xfId="47" applyNumberFormat="1" applyFont="1" applyAlignment="1">
      <alignment horizontal="right"/>
    </xf>
    <xf numFmtId="3" fontId="63" fillId="0" borderId="0" xfId="47" applyNumberFormat="1" applyFont="1" applyAlignment="1">
      <alignment horizontal="center"/>
    </xf>
    <xf numFmtId="3" fontId="64" fillId="0" borderId="0" xfId="47" applyNumberFormat="1" applyFont="1"/>
    <xf numFmtId="0" fontId="63" fillId="0" borderId="0" xfId="47" applyFont="1"/>
    <xf numFmtId="3" fontId="63" fillId="0" borderId="25" xfId="47" applyNumberFormat="1" applyFont="1" applyBorder="1" applyAlignment="1">
      <alignment horizontal="center" vertical="center" wrapText="1"/>
    </xf>
    <xf numFmtId="3" fontId="64" fillId="0" borderId="0" xfId="47" applyNumberFormat="1" applyFont="1" applyAlignment="1">
      <alignment horizontal="justify"/>
    </xf>
    <xf numFmtId="3" fontId="63" fillId="0" borderId="26" xfId="47" applyNumberFormat="1" applyFont="1" applyBorder="1" applyAlignment="1">
      <alignment horizontal="center" vertical="center" wrapText="1"/>
    </xf>
    <xf numFmtId="3" fontId="63" fillId="0" borderId="28" xfId="47" applyNumberFormat="1" applyFont="1" applyBorder="1" applyAlignment="1">
      <alignment horizontal="center"/>
    </xf>
    <xf numFmtId="3" fontId="63" fillId="0" borderId="27" xfId="47" applyNumberFormat="1" applyFont="1" applyBorder="1"/>
    <xf numFmtId="3" fontId="63" fillId="0" borderId="28" xfId="47" applyNumberFormat="1" applyFont="1" applyBorder="1"/>
    <xf numFmtId="3" fontId="63" fillId="0" borderId="39" xfId="47" applyNumberFormat="1" applyFont="1" applyBorder="1"/>
    <xf numFmtId="3" fontId="63" fillId="0" borderId="27" xfId="47" applyNumberFormat="1" applyFont="1" applyBorder="1" applyAlignment="1">
      <alignment wrapText="1"/>
    </xf>
    <xf numFmtId="3" fontId="63" fillId="0" borderId="28" xfId="47" applyNumberFormat="1" applyFont="1" applyBorder="1" applyAlignment="1">
      <alignment wrapText="1"/>
    </xf>
    <xf numFmtId="3" fontId="63" fillId="0" borderId="39" xfId="47" applyNumberFormat="1" applyFont="1" applyBorder="1" applyAlignment="1">
      <alignment wrapText="1"/>
    </xf>
    <xf numFmtId="3" fontId="63" fillId="0" borderId="29" xfId="47" applyNumberFormat="1" applyFont="1" applyBorder="1" applyAlignment="1">
      <alignment vertical="center" wrapText="1"/>
    </xf>
    <xf numFmtId="3" fontId="65" fillId="0" borderId="29" xfId="47" applyNumberFormat="1" applyFont="1" applyBorder="1" applyAlignment="1">
      <alignment horizontal="center" wrapText="1"/>
    </xf>
    <xf numFmtId="3" fontId="64" fillId="0" borderId="0" xfId="47" applyNumberFormat="1" applyFont="1" applyAlignment="1">
      <alignment horizontal="center"/>
    </xf>
    <xf numFmtId="3" fontId="63" fillId="0" borderId="25" xfId="47" applyNumberFormat="1" applyFont="1" applyBorder="1" applyAlignment="1">
      <alignment horizontal="center" vertical="center"/>
    </xf>
    <xf numFmtId="3" fontId="63" fillId="0" borderId="25" xfId="47" applyNumberFormat="1" applyFont="1" applyBorder="1" applyAlignment="1">
      <alignment horizontal="right"/>
    </xf>
    <xf numFmtId="3" fontId="63" fillId="0" borderId="25" xfId="47" applyNumberFormat="1" applyFont="1" applyBorder="1" applyAlignment="1">
      <alignment horizontal="center"/>
    </xf>
    <xf numFmtId="3" fontId="66" fillId="0" borderId="35" xfId="47" applyNumberFormat="1" applyFont="1" applyBorder="1" applyAlignment="1">
      <alignment horizontal="left"/>
    </xf>
    <xf numFmtId="3" fontId="66" fillId="0" borderId="35" xfId="47" applyNumberFormat="1" applyFont="1" applyBorder="1" applyAlignment="1">
      <alignment horizontal="right"/>
    </xf>
    <xf numFmtId="3" fontId="63" fillId="0" borderId="35" xfId="47" applyNumberFormat="1" applyFont="1" applyBorder="1" applyAlignment="1">
      <alignment horizontal="right"/>
    </xf>
    <xf numFmtId="3" fontId="66" fillId="0" borderId="50" xfId="47" applyNumberFormat="1" applyFont="1" applyBorder="1" applyAlignment="1">
      <alignment horizontal="left"/>
    </xf>
    <xf numFmtId="3" fontId="66" fillId="0" borderId="41" xfId="47" applyNumberFormat="1" applyFont="1" applyBorder="1" applyAlignment="1">
      <alignment horizontal="left"/>
    </xf>
    <xf numFmtId="3" fontId="66" fillId="0" borderId="26" xfId="47" applyNumberFormat="1" applyFont="1" applyBorder="1" applyAlignment="1">
      <alignment horizontal="right"/>
    </xf>
    <xf numFmtId="3" fontId="63" fillId="0" borderId="41" xfId="47" applyNumberFormat="1" applyFont="1" applyBorder="1" applyAlignment="1">
      <alignment horizontal="right"/>
    </xf>
    <xf numFmtId="3" fontId="63" fillId="0" borderId="27" xfId="47" applyNumberFormat="1" applyFont="1" applyBorder="1" applyAlignment="1">
      <alignment horizontal="left"/>
    </xf>
    <xf numFmtId="3" fontId="63" fillId="0" borderId="37" xfId="47" applyNumberFormat="1" applyFont="1" applyBorder="1" applyAlignment="1">
      <alignment horizontal="right"/>
    </xf>
    <xf numFmtId="3" fontId="63" fillId="0" borderId="27" xfId="47" applyNumberFormat="1" applyFont="1" applyBorder="1" applyAlignment="1">
      <alignment horizontal="right"/>
    </xf>
    <xf numFmtId="3" fontId="66" fillId="0" borderId="54" xfId="47" applyNumberFormat="1" applyFont="1" applyBorder="1" applyAlignment="1">
      <alignment horizontal="left"/>
    </xf>
    <xf numFmtId="3" fontId="66" fillId="0" borderId="37" xfId="47" applyNumberFormat="1" applyFont="1" applyBorder="1" applyAlignment="1">
      <alignment horizontal="right"/>
    </xf>
    <xf numFmtId="3" fontId="63" fillId="0" borderId="43" xfId="47" applyNumberFormat="1" applyFont="1" applyBorder="1" applyAlignment="1">
      <alignment horizontal="right"/>
    </xf>
    <xf numFmtId="3" fontId="63" fillId="0" borderId="54" xfId="47" applyNumberFormat="1" applyFont="1" applyBorder="1" applyAlignment="1">
      <alignment horizontal="left"/>
    </xf>
    <xf numFmtId="3" fontId="63" fillId="0" borderId="26" xfId="47" applyNumberFormat="1" applyFont="1" applyBorder="1" applyAlignment="1">
      <alignment horizontal="right"/>
    </xf>
    <xf numFmtId="3" fontId="63" fillId="0" borderId="26" xfId="47" applyNumberFormat="1" applyFont="1" applyBorder="1" applyAlignment="1">
      <alignment horizontal="center" vertical="center"/>
    </xf>
    <xf numFmtId="3" fontId="67" fillId="0" borderId="26" xfId="47" applyNumberFormat="1" applyFont="1" applyBorder="1" applyAlignment="1">
      <alignment horizontal="center"/>
    </xf>
    <xf numFmtId="3" fontId="63" fillId="0" borderId="38" xfId="47" applyNumberFormat="1" applyFont="1" applyBorder="1" applyAlignment="1">
      <alignment horizontal="right"/>
    </xf>
    <xf numFmtId="3" fontId="66" fillId="0" borderId="26" xfId="47" applyNumberFormat="1" applyFont="1" applyBorder="1" applyAlignment="1">
      <alignment horizontal="justify"/>
    </xf>
    <xf numFmtId="3" fontId="63" fillId="0" borderId="29" xfId="47" applyNumberFormat="1" applyFont="1" applyBorder="1" applyAlignment="1">
      <alignment horizontal="right"/>
    </xf>
    <xf numFmtId="3" fontId="66" fillId="0" borderId="50" xfId="47" applyNumberFormat="1" applyFont="1" applyBorder="1" applyAlignment="1">
      <alignment horizontal="right"/>
    </xf>
    <xf numFmtId="3" fontId="66" fillId="0" borderId="29" xfId="47" applyNumberFormat="1" applyFont="1" applyBorder="1" applyAlignment="1">
      <alignment horizontal="left"/>
    </xf>
    <xf numFmtId="3" fontId="66" fillId="0" borderId="48" xfId="47" applyNumberFormat="1" applyFont="1" applyBorder="1" applyAlignment="1">
      <alignment horizontal="right"/>
    </xf>
    <xf numFmtId="3" fontId="66" fillId="0" borderId="26" xfId="47" applyNumberFormat="1" applyFont="1" applyBorder="1" applyAlignment="1">
      <alignment horizontal="left"/>
    </xf>
    <xf numFmtId="3" fontId="63" fillId="0" borderId="37" xfId="47" applyNumberFormat="1" applyFont="1" applyBorder="1" applyAlignment="1">
      <alignment horizontal="left"/>
    </xf>
    <xf numFmtId="3" fontId="67" fillId="0" borderId="25" xfId="47" applyNumberFormat="1" applyFont="1" applyBorder="1" applyAlignment="1">
      <alignment horizontal="center"/>
    </xf>
    <xf numFmtId="3" fontId="66" fillId="0" borderId="29" xfId="47" applyNumberFormat="1" applyFont="1" applyBorder="1" applyAlignment="1">
      <alignment horizontal="right"/>
    </xf>
    <xf numFmtId="3" fontId="63" fillId="0" borderId="23" xfId="47" applyNumberFormat="1" applyFont="1" applyBorder="1" applyAlignment="1">
      <alignment horizontal="right"/>
    </xf>
    <xf numFmtId="3" fontId="63" fillId="0" borderId="67" xfId="47" applyNumberFormat="1" applyFont="1" applyBorder="1" applyAlignment="1">
      <alignment horizontal="right"/>
    </xf>
    <xf numFmtId="3" fontId="66" fillId="0" borderId="21" xfId="47" applyNumberFormat="1" applyFont="1" applyBorder="1" applyAlignment="1">
      <alignment horizontal="left"/>
    </xf>
    <xf numFmtId="3" fontId="66" fillId="0" borderId="27" xfId="47" applyNumberFormat="1" applyFont="1" applyBorder="1" applyAlignment="1">
      <alignment horizontal="right"/>
    </xf>
    <xf numFmtId="3" fontId="66" fillId="0" borderId="39" xfId="47" applyNumberFormat="1" applyFont="1" applyBorder="1" applyAlignment="1">
      <alignment horizontal="right"/>
    </xf>
    <xf numFmtId="3" fontId="63" fillId="0" borderId="18" xfId="47" applyNumberFormat="1" applyFont="1" applyBorder="1" applyAlignment="1">
      <alignment horizontal="right"/>
    </xf>
    <xf numFmtId="3" fontId="66" fillId="0" borderId="35" xfId="47" applyNumberFormat="1" applyFont="1" applyBorder="1" applyAlignment="1">
      <alignment horizontal="justify"/>
    </xf>
    <xf numFmtId="3" fontId="66" fillId="0" borderId="10" xfId="47" applyNumberFormat="1" applyFont="1" applyBorder="1" applyAlignment="1">
      <alignment horizontal="right"/>
    </xf>
    <xf numFmtId="3" fontId="66" fillId="0" borderId="41" xfId="47" applyNumberFormat="1" applyFont="1" applyBorder="1" applyAlignment="1">
      <alignment horizontal="left" vertical="center"/>
    </xf>
    <xf numFmtId="3" fontId="66" fillId="0" borderId="41" xfId="47" applyNumberFormat="1" applyFont="1" applyBorder="1" applyAlignment="1">
      <alignment horizontal="right"/>
    </xf>
    <xf numFmtId="3" fontId="66" fillId="0" borderId="53" xfId="47" applyNumberFormat="1" applyFont="1" applyBorder="1" applyAlignment="1">
      <alignment horizontal="right"/>
    </xf>
    <xf numFmtId="3" fontId="63" fillId="0" borderId="53" xfId="47" applyNumberFormat="1" applyFont="1" applyBorder="1" applyAlignment="1">
      <alignment horizontal="right"/>
    </xf>
    <xf numFmtId="3" fontId="64" fillId="0" borderId="28" xfId="47" applyNumberFormat="1" applyFont="1" applyBorder="1" applyAlignment="1">
      <alignment horizontal="justify"/>
    </xf>
    <xf numFmtId="3" fontId="63" fillId="0" borderId="26" xfId="47" applyNumberFormat="1" applyFont="1" applyBorder="1" applyAlignment="1">
      <alignment horizontal="left"/>
    </xf>
    <xf numFmtId="3" fontId="63" fillId="0" borderId="37" xfId="47" applyNumberFormat="1" applyFont="1" applyBorder="1" applyAlignment="1">
      <alignment horizontal="left" vertical="center"/>
    </xf>
    <xf numFmtId="3" fontId="63" fillId="0" borderId="29" xfId="47" applyNumberFormat="1" applyFont="1" applyBorder="1" applyAlignment="1">
      <alignment horizontal="left" vertical="center"/>
    </xf>
    <xf numFmtId="3" fontId="63" fillId="0" borderId="28" xfId="47" applyNumberFormat="1" applyFont="1" applyBorder="1" applyAlignment="1">
      <alignment horizontal="right"/>
    </xf>
    <xf numFmtId="3" fontId="64" fillId="0" borderId="0" xfId="47" applyNumberFormat="1" applyFont="1" applyAlignment="1">
      <alignment horizontal="right"/>
    </xf>
    <xf numFmtId="3" fontId="66" fillId="0" borderId="0" xfId="47" applyNumberFormat="1" applyFont="1" applyAlignment="1">
      <alignment horizontal="right"/>
    </xf>
    <xf numFmtId="3" fontId="69" fillId="0" borderId="0" xfId="47" applyNumberFormat="1" applyFont="1"/>
    <xf numFmtId="3" fontId="70" fillId="0" borderId="0" xfId="47" applyNumberFormat="1" applyFont="1" applyAlignment="1">
      <alignment horizontal="center"/>
    </xf>
    <xf numFmtId="3" fontId="70" fillId="0" borderId="0" xfId="47" applyNumberFormat="1" applyFont="1" applyAlignment="1">
      <alignment horizontal="justify"/>
    </xf>
    <xf numFmtId="3" fontId="63" fillId="0" borderId="29" xfId="47" applyNumberFormat="1" applyFont="1" applyBorder="1" applyAlignment="1">
      <alignment vertical="center"/>
    </xf>
    <xf numFmtId="3" fontId="70" fillId="0" borderId="0" xfId="47" applyNumberFormat="1" applyFont="1"/>
    <xf numFmtId="3" fontId="66" fillId="0" borderId="35" xfId="47" applyNumberFormat="1" applyFont="1" applyBorder="1"/>
    <xf numFmtId="3" fontId="71" fillId="0" borderId="35" xfId="47" applyNumberFormat="1" applyFont="1" applyBorder="1" applyAlignment="1">
      <alignment horizontal="right"/>
    </xf>
    <xf numFmtId="3" fontId="66" fillId="0" borderId="41" xfId="47" applyNumberFormat="1" applyFont="1" applyBorder="1" applyAlignment="1">
      <alignment horizontal="right" vertical="center"/>
    </xf>
    <xf numFmtId="3" fontId="70" fillId="0" borderId="28" xfId="47" applyNumberFormat="1" applyFont="1" applyBorder="1"/>
    <xf numFmtId="3" fontId="63" fillId="0" borderId="29" xfId="47" applyNumberFormat="1" applyFont="1" applyBorder="1" applyAlignment="1">
      <alignment horizontal="left"/>
    </xf>
    <xf numFmtId="3" fontId="69" fillId="0" borderId="0" xfId="47" applyNumberFormat="1" applyFont="1" applyAlignment="1">
      <alignment horizontal="right"/>
    </xf>
    <xf numFmtId="0" fontId="73" fillId="0" borderId="0" xfId="57" applyFont="1"/>
    <xf numFmtId="0" fontId="74" fillId="0" borderId="0" xfId="58" applyFont="1"/>
    <xf numFmtId="0" fontId="75" fillId="0" borderId="0" xfId="57" applyFont="1"/>
    <xf numFmtId="0" fontId="38" fillId="0" borderId="0" xfId="57" applyFont="1" applyAlignment="1">
      <alignment horizontal="center"/>
    </xf>
    <xf numFmtId="0" fontId="76" fillId="0" borderId="0" xfId="57" applyFont="1"/>
    <xf numFmtId="0" fontId="60" fillId="0" borderId="0" xfId="58"/>
    <xf numFmtId="0" fontId="75" fillId="0" borderId="25" xfId="57" applyFont="1" applyBorder="1"/>
    <xf numFmtId="0" fontId="77" fillId="0" borderId="0" xfId="58" applyFont="1"/>
    <xf numFmtId="3" fontId="75" fillId="0" borderId="26" xfId="59" applyNumberFormat="1" applyFont="1" applyBorder="1" applyAlignment="1">
      <alignment horizontal="center"/>
    </xf>
    <xf numFmtId="4" fontId="75" fillId="0" borderId="38" xfId="57" applyNumberFormat="1" applyFont="1" applyBorder="1" applyAlignment="1">
      <alignment horizontal="center"/>
    </xf>
    <xf numFmtId="3" fontId="75" fillId="0" borderId="29" xfId="59" applyNumberFormat="1" applyFont="1" applyBorder="1" applyAlignment="1">
      <alignment horizontal="left"/>
    </xf>
    <xf numFmtId="4" fontId="75" fillId="0" borderId="29" xfId="57" applyNumberFormat="1" applyFont="1" applyBorder="1" applyAlignment="1">
      <alignment horizontal="center"/>
    </xf>
    <xf numFmtId="3" fontId="75" fillId="0" borderId="29" xfId="57" applyNumberFormat="1" applyFont="1" applyBorder="1" applyAlignment="1">
      <alignment horizontal="center"/>
    </xf>
    <xf numFmtId="4" fontId="75" fillId="0" borderId="37" xfId="57" applyNumberFormat="1" applyFont="1" applyBorder="1" applyAlignment="1">
      <alignment horizontal="center"/>
    </xf>
    <xf numFmtId="3" fontId="75" fillId="0" borderId="37" xfId="57" applyNumberFormat="1" applyFont="1" applyBorder="1" applyAlignment="1">
      <alignment horizontal="center"/>
    </xf>
    <xf numFmtId="4" fontId="78" fillId="0" borderId="26" xfId="57" applyNumberFormat="1" applyFont="1" applyBorder="1" applyAlignment="1">
      <alignment horizontal="center"/>
    </xf>
    <xf numFmtId="4" fontId="39" fillId="0" borderId="25" xfId="57" applyNumberFormat="1" applyFont="1" applyBorder="1" applyAlignment="1">
      <alignment horizontal="justify"/>
    </xf>
    <xf numFmtId="4" fontId="39" fillId="0" borderId="67" xfId="57" applyNumberFormat="1" applyFont="1" applyBorder="1" applyAlignment="1">
      <alignment horizontal="justify"/>
    </xf>
    <xf numFmtId="0" fontId="79" fillId="0" borderId="0" xfId="0" applyFont="1" applyAlignment="1">
      <alignment horizontal="center" vertical="center" wrapText="1"/>
    </xf>
    <xf numFmtId="0" fontId="79" fillId="0" borderId="25" xfId="0" applyFont="1" applyBorder="1" applyAlignment="1">
      <alignment horizontal="center" vertical="center" wrapText="1"/>
    </xf>
    <xf numFmtId="0" fontId="80" fillId="0" borderId="0" xfId="57" applyFont="1" applyAlignment="1">
      <alignment horizontal="justify"/>
    </xf>
    <xf numFmtId="0" fontId="60" fillId="0" borderId="0" xfId="58" applyAlignment="1">
      <alignment horizontal="justify"/>
    </xf>
    <xf numFmtId="3" fontId="81" fillId="0" borderId="35" xfId="0" applyNumberFormat="1" applyFont="1" applyBorder="1" applyAlignment="1">
      <alignment horizontal="left"/>
    </xf>
    <xf numFmtId="4" fontId="82" fillId="0" borderId="26" xfId="57" applyNumberFormat="1" applyFont="1" applyBorder="1"/>
    <xf numFmtId="3" fontId="82" fillId="0" borderId="38" xfId="57" applyNumberFormat="1" applyFont="1" applyBorder="1"/>
    <xf numFmtId="4" fontId="82" fillId="0" borderId="18" xfId="57" applyNumberFormat="1" applyFont="1" applyBorder="1"/>
    <xf numFmtId="4" fontId="82" fillId="0" borderId="38" xfId="57" applyNumberFormat="1" applyFont="1" applyBorder="1"/>
    <xf numFmtId="4" fontId="68" fillId="0" borderId="38" xfId="57" applyNumberFormat="1" applyFont="1" applyBorder="1"/>
    <xf numFmtId="3" fontId="68" fillId="0" borderId="38" xfId="57" applyNumberFormat="1" applyFont="1" applyBorder="1"/>
    <xf numFmtId="0" fontId="80" fillId="0" borderId="0" xfId="57" applyFont="1"/>
    <xf numFmtId="3" fontId="81" fillId="0" borderId="50" xfId="0" applyNumberFormat="1" applyFont="1" applyBorder="1" applyAlignment="1">
      <alignment horizontal="left"/>
    </xf>
    <xf numFmtId="4" fontId="82" fillId="0" borderId="50" xfId="57" applyNumberFormat="1" applyFont="1" applyBorder="1"/>
    <xf numFmtId="3" fontId="82" fillId="0" borderId="76" xfId="57" applyNumberFormat="1" applyFont="1" applyBorder="1"/>
    <xf numFmtId="4" fontId="82" fillId="0" borderId="64" xfId="57" applyNumberFormat="1" applyFont="1" applyBorder="1"/>
    <xf numFmtId="4" fontId="82" fillId="0" borderId="48" xfId="57" applyNumberFormat="1" applyFont="1" applyBorder="1"/>
    <xf numFmtId="4" fontId="82" fillId="0" borderId="76" xfId="57" applyNumberFormat="1" applyFont="1" applyBorder="1"/>
    <xf numFmtId="3" fontId="82" fillId="0" borderId="12" xfId="57" applyNumberFormat="1" applyFont="1" applyBorder="1"/>
    <xf numFmtId="4" fontId="68" fillId="0" borderId="76" xfId="57" applyNumberFormat="1" applyFont="1" applyBorder="1"/>
    <xf numFmtId="3" fontId="68" fillId="0" borderId="76" xfId="57" applyNumberFormat="1" applyFont="1" applyBorder="1"/>
    <xf numFmtId="4" fontId="82" fillId="0" borderId="11" xfId="57" applyNumberFormat="1" applyFont="1" applyBorder="1"/>
    <xf numFmtId="4" fontId="41" fillId="0" borderId="50" xfId="57" applyNumberFormat="1" applyFont="1" applyBorder="1"/>
    <xf numFmtId="4" fontId="82" fillId="0" borderId="12" xfId="57" applyNumberFormat="1" applyFont="1" applyBorder="1"/>
    <xf numFmtId="4" fontId="68" fillId="0" borderId="12" xfId="57" applyNumberFormat="1" applyFont="1" applyBorder="1"/>
    <xf numFmtId="3" fontId="68" fillId="0" borderId="12" xfId="57" applyNumberFormat="1" applyFont="1" applyBorder="1"/>
    <xf numFmtId="4" fontId="82" fillId="0" borderId="48" xfId="57" applyNumberFormat="1" applyFont="1" applyBorder="1" applyAlignment="1">
      <alignment horizontal="justify"/>
    </xf>
    <xf numFmtId="4" fontId="72" fillId="0" borderId="11" xfId="57" applyNumberFormat="1" applyFont="1" applyBorder="1"/>
    <xf numFmtId="4" fontId="72" fillId="0" borderId="50" xfId="57" applyNumberFormat="1" applyFont="1" applyBorder="1"/>
    <xf numFmtId="3" fontId="82" fillId="0" borderId="50" xfId="57" applyNumberFormat="1" applyFont="1" applyBorder="1"/>
    <xf numFmtId="4" fontId="82" fillId="0" borderId="22" xfId="57" applyNumberFormat="1" applyFont="1" applyBorder="1"/>
    <xf numFmtId="4" fontId="82" fillId="0" borderId="35" xfId="57" applyNumberFormat="1" applyFont="1" applyBorder="1"/>
    <xf numFmtId="4" fontId="82" fillId="0" borderId="14" xfId="57" applyNumberFormat="1" applyFont="1" applyBorder="1"/>
    <xf numFmtId="3" fontId="82" fillId="0" borderId="14" xfId="57" applyNumberFormat="1" applyFont="1" applyBorder="1"/>
    <xf numFmtId="4" fontId="68" fillId="0" borderId="14" xfId="57" applyNumberFormat="1" applyFont="1" applyBorder="1"/>
    <xf numFmtId="3" fontId="68" fillId="0" borderId="14" xfId="57" applyNumberFormat="1" applyFont="1" applyBorder="1"/>
    <xf numFmtId="3" fontId="81" fillId="0" borderId="26" xfId="0" applyNumberFormat="1" applyFont="1" applyBorder="1" applyAlignment="1">
      <alignment horizontal="left"/>
    </xf>
    <xf numFmtId="4" fontId="72" fillId="0" borderId="27" xfId="57" applyNumberFormat="1" applyFont="1" applyBorder="1"/>
    <xf numFmtId="4" fontId="82" fillId="0" borderId="29" xfId="57" applyNumberFormat="1" applyFont="1" applyBorder="1"/>
    <xf numFmtId="4" fontId="72" fillId="0" borderId="38" xfId="57" applyNumberFormat="1" applyFont="1" applyBorder="1"/>
    <xf numFmtId="4" fontId="75" fillId="0" borderId="37" xfId="57" applyNumberFormat="1" applyFont="1" applyBorder="1"/>
    <xf numFmtId="4" fontId="68" fillId="0" borderId="37" xfId="57" applyNumberFormat="1" applyFont="1" applyBorder="1"/>
    <xf numFmtId="3" fontId="68" fillId="0" borderId="37" xfId="57" applyNumberFormat="1" applyFont="1" applyBorder="1"/>
    <xf numFmtId="4" fontId="81" fillId="0" borderId="37" xfId="57" applyNumberFormat="1" applyFont="1" applyBorder="1"/>
    <xf numFmtId="3" fontId="82" fillId="0" borderId="37" xfId="57" applyNumberFormat="1" applyFont="1" applyBorder="1"/>
    <xf numFmtId="4" fontId="68" fillId="0" borderId="44" xfId="57" applyNumberFormat="1" applyFont="1" applyBorder="1"/>
    <xf numFmtId="3" fontId="68" fillId="0" borderId="44" xfId="57" applyNumberFormat="1" applyFont="1" applyBorder="1"/>
    <xf numFmtId="4" fontId="78" fillId="0" borderId="25" xfId="57" applyNumberFormat="1" applyFont="1" applyBorder="1" applyAlignment="1">
      <alignment horizontal="center"/>
    </xf>
    <xf numFmtId="4" fontId="68" fillId="0" borderId="25" xfId="57" applyNumberFormat="1" applyFont="1" applyBorder="1"/>
    <xf numFmtId="4" fontId="68" fillId="0" borderId="0" xfId="57" applyNumberFormat="1" applyFont="1"/>
    <xf numFmtId="4" fontId="68" fillId="0" borderId="26" xfId="57" applyNumberFormat="1" applyFont="1" applyBorder="1"/>
    <xf numFmtId="4" fontId="68" fillId="0" borderId="35" xfId="57" applyNumberFormat="1" applyFont="1" applyBorder="1"/>
    <xf numFmtId="4" fontId="82" fillId="0" borderId="49" xfId="57" applyNumberFormat="1" applyFont="1" applyBorder="1"/>
    <xf numFmtId="3" fontId="82" fillId="0" borderId="49" xfId="57" applyNumberFormat="1" applyFont="1" applyBorder="1"/>
    <xf numFmtId="3" fontId="81" fillId="0" borderId="41" xfId="0" applyNumberFormat="1" applyFont="1" applyBorder="1" applyAlignment="1">
      <alignment horizontal="left"/>
    </xf>
    <xf numFmtId="4" fontId="82" fillId="0" borderId="41" xfId="57" applyNumberFormat="1" applyFont="1" applyBorder="1"/>
    <xf numFmtId="3" fontId="82" fillId="0" borderId="0" xfId="57" applyNumberFormat="1" applyFont="1"/>
    <xf numFmtId="4" fontId="68" fillId="0" borderId="67" xfId="57" applyNumberFormat="1" applyFont="1" applyBorder="1"/>
    <xf numFmtId="3" fontId="81" fillId="0" borderId="21" xfId="0" applyNumberFormat="1" applyFont="1" applyBorder="1" applyAlignment="1">
      <alignment horizontal="left" wrapText="1"/>
    </xf>
    <xf numFmtId="3" fontId="72" fillId="0" borderId="38" xfId="57" applyNumberFormat="1" applyFont="1" applyBorder="1"/>
    <xf numFmtId="3" fontId="81" fillId="0" borderId="21" xfId="0" applyNumberFormat="1" applyFont="1" applyBorder="1" applyAlignment="1">
      <alignment horizontal="left"/>
    </xf>
    <xf numFmtId="3" fontId="82" fillId="0" borderId="39" xfId="57" applyNumberFormat="1" applyFont="1" applyBorder="1"/>
    <xf numFmtId="4" fontId="82" fillId="0" borderId="39" xfId="57" applyNumberFormat="1" applyFont="1" applyBorder="1"/>
    <xf numFmtId="4" fontId="68" fillId="0" borderId="39" xfId="57" applyNumberFormat="1" applyFont="1" applyBorder="1"/>
    <xf numFmtId="3" fontId="68" fillId="0" borderId="39" xfId="57" applyNumberFormat="1" applyFont="1" applyBorder="1"/>
    <xf numFmtId="0" fontId="81" fillId="0" borderId="50" xfId="0" applyFont="1" applyBorder="1" applyAlignment="1">
      <alignment horizontal="left"/>
    </xf>
    <xf numFmtId="3" fontId="82" fillId="0" borderId="36" xfId="57" applyNumberFormat="1" applyFont="1" applyBorder="1"/>
    <xf numFmtId="4" fontId="82" fillId="0" borderId="36" xfId="57" applyNumberFormat="1" applyFont="1" applyBorder="1"/>
    <xf numFmtId="3" fontId="68" fillId="0" borderId="36" xfId="57" applyNumberFormat="1" applyFont="1" applyBorder="1"/>
    <xf numFmtId="4" fontId="68" fillId="0" borderId="41" xfId="57" applyNumberFormat="1" applyFont="1" applyBorder="1"/>
    <xf numFmtId="4" fontId="68" fillId="0" borderId="36" xfId="57" applyNumberFormat="1" applyFont="1" applyBorder="1"/>
    <xf numFmtId="4" fontId="75" fillId="0" borderId="29" xfId="57" applyNumberFormat="1" applyFont="1" applyBorder="1"/>
    <xf numFmtId="4" fontId="75" fillId="0" borderId="29" xfId="57" applyNumberFormat="1" applyFont="1" applyBorder="1" applyAlignment="1">
      <alignment horizontal="left"/>
    </xf>
    <xf numFmtId="0" fontId="83" fillId="0" borderId="0" xfId="58" applyFont="1"/>
    <xf numFmtId="0" fontId="84" fillId="0" borderId="0" xfId="61" applyFont="1"/>
    <xf numFmtId="0" fontId="86" fillId="0" borderId="0" xfId="61" applyFont="1"/>
    <xf numFmtId="0" fontId="86" fillId="0" borderId="0" xfId="61" applyFont="1" applyAlignment="1">
      <alignment wrapText="1"/>
    </xf>
    <xf numFmtId="3" fontId="87" fillId="0" borderId="0" xfId="61" applyNumberFormat="1" applyFont="1"/>
    <xf numFmtId="0" fontId="58" fillId="0" borderId="74" xfId="61" applyFont="1" applyBorder="1" applyAlignment="1">
      <alignment horizontal="center" wrapText="1"/>
    </xf>
    <xf numFmtId="3" fontId="85" fillId="0" borderId="77" xfId="61" applyNumberFormat="1" applyFont="1" applyBorder="1" applyAlignment="1">
      <alignment horizontal="center" vertical="center" wrapText="1"/>
    </xf>
    <xf numFmtId="0" fontId="88" fillId="0" borderId="0" xfId="61" applyFont="1"/>
    <xf numFmtId="0" fontId="24" fillId="0" borderId="64" xfId="61" applyFont="1" applyBorder="1" applyAlignment="1">
      <alignment wrapText="1"/>
    </xf>
    <xf numFmtId="3" fontId="89" fillId="0" borderId="78" xfId="61" applyNumberFormat="1" applyFont="1" applyBorder="1"/>
    <xf numFmtId="0" fontId="90" fillId="0" borderId="0" xfId="61" applyFont="1"/>
    <xf numFmtId="0" fontId="91" fillId="0" borderId="22" xfId="61" applyFont="1" applyBorder="1" applyAlignment="1">
      <alignment wrapText="1"/>
    </xf>
    <xf numFmtId="3" fontId="92" fillId="0" borderId="10" xfId="61" applyNumberFormat="1" applyFont="1" applyBorder="1"/>
    <xf numFmtId="0" fontId="91" fillId="0" borderId="11" xfId="61" applyFont="1" applyBorder="1" applyAlignment="1">
      <alignment wrapText="1"/>
    </xf>
    <xf numFmtId="3" fontId="92" fillId="0" borderId="13" xfId="61" applyNumberFormat="1" applyFont="1" applyBorder="1"/>
    <xf numFmtId="3" fontId="92" fillId="28" borderId="13" xfId="61" applyNumberFormat="1" applyFont="1" applyFill="1" applyBorder="1"/>
    <xf numFmtId="0" fontId="91" fillId="0" borderId="18" xfId="61" applyFont="1" applyBorder="1" applyAlignment="1">
      <alignment wrapText="1"/>
    </xf>
    <xf numFmtId="0" fontId="24" fillId="29" borderId="79" xfId="61" applyFont="1" applyFill="1" applyBorder="1" applyAlignment="1">
      <alignment wrapText="1"/>
    </xf>
    <xf numFmtId="3" fontId="93" fillId="29" borderId="80" xfId="61" applyNumberFormat="1" applyFont="1" applyFill="1" applyBorder="1"/>
    <xf numFmtId="0" fontId="24" fillId="0" borderId="0" xfId="61" applyFont="1"/>
    <xf numFmtId="0" fontId="24" fillId="0" borderId="18" xfId="61" applyFont="1" applyBorder="1" applyAlignment="1">
      <alignment wrapText="1"/>
    </xf>
    <xf numFmtId="3" fontId="93" fillId="0" borderId="81" xfId="61" applyNumberFormat="1" applyFont="1" applyBorder="1"/>
    <xf numFmtId="0" fontId="94" fillId="0" borderId="18" xfId="61" applyFont="1" applyBorder="1" applyAlignment="1">
      <alignment wrapText="1"/>
    </xf>
    <xf numFmtId="3" fontId="92" fillId="0" borderId="81" xfId="61" applyNumberFormat="1" applyFont="1" applyBorder="1"/>
    <xf numFmtId="0" fontId="95" fillId="0" borderId="22" xfId="61" applyFont="1" applyBorder="1" applyAlignment="1">
      <alignment wrapText="1"/>
    </xf>
    <xf numFmtId="0" fontId="61" fillId="0" borderId="18" xfId="61" applyFont="1" applyBorder="1" applyAlignment="1">
      <alignment wrapText="1"/>
    </xf>
    <xf numFmtId="3" fontId="92" fillId="0" borderId="78" xfId="61" applyNumberFormat="1" applyFont="1" applyBorder="1"/>
    <xf numFmtId="0" fontId="94" fillId="0" borderId="22" xfId="61" applyFont="1" applyBorder="1" applyAlignment="1">
      <alignment wrapText="1"/>
    </xf>
    <xf numFmtId="0" fontId="94" fillId="0" borderId="64" xfId="61" applyFont="1" applyBorder="1" applyAlignment="1">
      <alignment wrapText="1"/>
    </xf>
    <xf numFmtId="0" fontId="96" fillId="0" borderId="18" xfId="61" applyFont="1" applyBorder="1" applyAlignment="1">
      <alignment wrapText="1"/>
    </xf>
    <xf numFmtId="0" fontId="94" fillId="0" borderId="82" xfId="61" applyFont="1" applyBorder="1" applyAlignment="1">
      <alignment wrapText="1"/>
    </xf>
    <xf numFmtId="0" fontId="91" fillId="0" borderId="18" xfId="61" applyFont="1" applyBorder="1" applyAlignment="1">
      <alignment horizontal="left" wrapText="1"/>
    </xf>
    <xf numFmtId="0" fontId="91" fillId="0" borderId="45" xfId="61" applyFont="1" applyBorder="1" applyAlignment="1">
      <alignment wrapText="1"/>
    </xf>
    <xf numFmtId="0" fontId="91" fillId="0" borderId="83" xfId="61" applyFont="1" applyBorder="1" applyAlignment="1">
      <alignment horizontal="left" wrapText="1"/>
    </xf>
    <xf numFmtId="0" fontId="95" fillId="0" borderId="64" xfId="61" applyFont="1" applyBorder="1" applyAlignment="1">
      <alignment wrapText="1"/>
    </xf>
    <xf numFmtId="0" fontId="96" fillId="0" borderId="22" xfId="61" applyFont="1" applyBorder="1" applyAlignment="1">
      <alignment wrapText="1"/>
    </xf>
    <xf numFmtId="0" fontId="91" fillId="0" borderId="84" xfId="61" applyFont="1" applyBorder="1" applyAlignment="1">
      <alignment wrapText="1"/>
    </xf>
    <xf numFmtId="3" fontId="92" fillId="0" borderId="85" xfId="61" applyNumberFormat="1" applyFont="1" applyBorder="1"/>
    <xf numFmtId="3" fontId="92" fillId="29" borderId="80" xfId="61" applyNumberFormat="1" applyFont="1" applyFill="1" applyBorder="1"/>
    <xf numFmtId="0" fontId="25" fillId="0" borderId="0" xfId="61" applyFont="1"/>
    <xf numFmtId="3" fontId="91" fillId="0" borderId="18" xfId="61" applyNumberFormat="1" applyFont="1" applyBorder="1"/>
    <xf numFmtId="3" fontId="92" fillId="28" borderId="10" xfId="61" applyNumberFormat="1" applyFont="1" applyFill="1" applyBorder="1"/>
    <xf numFmtId="0" fontId="91" fillId="28" borderId="11" xfId="61" applyFont="1" applyFill="1" applyBorder="1" applyAlignment="1">
      <alignment wrapText="1"/>
    </xf>
    <xf numFmtId="0" fontId="96" fillId="0" borderId="11" xfId="61" applyFont="1" applyBorder="1" applyAlignment="1">
      <alignment wrapText="1"/>
    </xf>
    <xf numFmtId="0" fontId="97" fillId="0" borderId="11" xfId="61" applyFont="1" applyBorder="1" applyAlignment="1">
      <alignment wrapText="1"/>
    </xf>
    <xf numFmtId="0" fontId="94" fillId="0" borderId="79" xfId="61" applyFont="1" applyBorder="1" applyAlignment="1">
      <alignment wrapText="1"/>
    </xf>
    <xf numFmtId="3" fontId="92" fillId="0" borderId="80" xfId="61" applyNumberFormat="1" applyFont="1" applyBorder="1"/>
    <xf numFmtId="0" fontId="94" fillId="0" borderId="84" xfId="61" applyFont="1" applyBorder="1" applyAlignment="1">
      <alignment wrapText="1"/>
    </xf>
    <xf numFmtId="0" fontId="94" fillId="0" borderId="86" xfId="61" applyFont="1" applyBorder="1" applyAlignment="1">
      <alignment wrapText="1"/>
    </xf>
    <xf numFmtId="3" fontId="92" fillId="0" borderId="87" xfId="61" applyNumberFormat="1" applyFont="1" applyBorder="1"/>
    <xf numFmtId="0" fontId="88" fillId="0" borderId="18" xfId="61" applyFont="1" applyBorder="1" applyAlignment="1">
      <alignment wrapText="1"/>
    </xf>
    <xf numFmtId="0" fontId="98" fillId="0" borderId="18" xfId="61" applyFont="1" applyBorder="1" applyAlignment="1">
      <alignment wrapText="1"/>
    </xf>
    <xf numFmtId="0" fontId="100" fillId="0" borderId="18" xfId="61" applyFont="1" applyBorder="1" applyAlignment="1">
      <alignment wrapText="1"/>
    </xf>
    <xf numFmtId="0" fontId="100" fillId="0" borderId="11" xfId="61" applyFont="1" applyBorder="1" applyAlignment="1">
      <alignment horizontal="left" wrapText="1"/>
    </xf>
    <xf numFmtId="0" fontId="88" fillId="29" borderId="79" xfId="61" applyFont="1" applyFill="1" applyBorder="1" applyAlignment="1">
      <alignment wrapText="1"/>
    </xf>
    <xf numFmtId="0" fontId="88" fillId="0" borderId="86" xfId="61" applyFont="1" applyBorder="1" applyAlignment="1">
      <alignment wrapText="1"/>
    </xf>
    <xf numFmtId="0" fontId="90" fillId="0" borderId="22" xfId="61" applyFont="1" applyBorder="1" applyAlignment="1">
      <alignment wrapText="1"/>
    </xf>
    <xf numFmtId="0" fontId="90" fillId="0" borderId="11" xfId="61" applyFont="1" applyBorder="1" applyAlignment="1">
      <alignment wrapText="1"/>
    </xf>
    <xf numFmtId="0" fontId="88" fillId="29" borderId="88" xfId="61" applyFont="1" applyFill="1" applyBorder="1" applyAlignment="1">
      <alignment wrapText="1"/>
    </xf>
    <xf numFmtId="3" fontId="92" fillId="29" borderId="89" xfId="61" applyNumberFormat="1" applyFont="1" applyFill="1" applyBorder="1"/>
    <xf numFmtId="0" fontId="98" fillId="0" borderId="23" xfId="61" applyFont="1" applyBorder="1" applyAlignment="1">
      <alignment horizontal="center" wrapText="1"/>
    </xf>
    <xf numFmtId="3" fontId="101" fillId="0" borderId="16" xfId="61" applyNumberFormat="1" applyFont="1" applyBorder="1" applyAlignment="1">
      <alignment horizontal="center"/>
    </xf>
    <xf numFmtId="0" fontId="102" fillId="28" borderId="22" xfId="60" applyFont="1" applyFill="1" applyBorder="1" applyAlignment="1">
      <alignment horizontal="left"/>
    </xf>
    <xf numFmtId="3" fontId="93" fillId="28" borderId="81" xfId="61" applyNumberFormat="1" applyFont="1" applyFill="1" applyBorder="1"/>
    <xf numFmtId="3" fontId="93" fillId="28" borderId="13" xfId="61" applyNumberFormat="1" applyFont="1" applyFill="1" applyBorder="1"/>
    <xf numFmtId="0" fontId="102" fillId="28" borderId="18" xfId="60" applyFont="1" applyFill="1" applyBorder="1"/>
    <xf numFmtId="0" fontId="102" fillId="0" borderId="11" xfId="60" applyFont="1" applyBorder="1" applyAlignment="1">
      <alignment wrapText="1"/>
    </xf>
    <xf numFmtId="0" fontId="103" fillId="26" borderId="83" xfId="60" applyFont="1" applyFill="1" applyBorder="1" applyAlignment="1">
      <alignment wrapText="1"/>
    </xf>
    <xf numFmtId="3" fontId="99" fillId="26" borderId="12" xfId="61" applyNumberFormat="1" applyFont="1" applyFill="1" applyBorder="1"/>
    <xf numFmtId="0" fontId="26" fillId="0" borderId="0" xfId="61" applyFont="1"/>
    <xf numFmtId="0" fontId="103" fillId="26" borderId="90" xfId="60" applyFont="1" applyFill="1" applyBorder="1" applyAlignment="1">
      <alignment wrapText="1"/>
    </xf>
    <xf numFmtId="3" fontId="99" fillId="26" borderId="38" xfId="61" applyNumberFormat="1" applyFont="1" applyFill="1" applyBorder="1"/>
    <xf numFmtId="0" fontId="24" fillId="29" borderId="50" xfId="61" applyFont="1" applyFill="1" applyBorder="1" applyAlignment="1">
      <alignment wrapText="1"/>
    </xf>
    <xf numFmtId="3" fontId="93" fillId="29" borderId="50" xfId="61" applyNumberFormat="1" applyFont="1" applyFill="1" applyBorder="1"/>
    <xf numFmtId="3" fontId="24" fillId="29" borderId="84" xfId="61" applyNumberFormat="1" applyFont="1" applyFill="1" applyBorder="1" applyAlignment="1">
      <alignment wrapText="1"/>
    </xf>
    <xf numFmtId="3" fontId="93" fillId="29" borderId="91" xfId="61" applyNumberFormat="1" applyFont="1" applyFill="1" applyBorder="1"/>
    <xf numFmtId="3" fontId="84" fillId="0" borderId="0" xfId="61" applyNumberFormat="1" applyFont="1"/>
    <xf numFmtId="3" fontId="64" fillId="0" borderId="18" xfId="47" applyNumberFormat="1" applyFont="1" applyBorder="1"/>
    <xf numFmtId="3" fontId="64" fillId="0" borderId="18" xfId="47" applyNumberFormat="1" applyFont="1" applyBorder="1" applyAlignment="1">
      <alignment horizontal="justify"/>
    </xf>
    <xf numFmtId="3" fontId="87" fillId="0" borderId="0" xfId="61" applyNumberFormat="1" applyFont="1" applyAlignment="1">
      <alignment horizontal="right"/>
    </xf>
    <xf numFmtId="0" fontId="38" fillId="0" borderId="0" xfId="57" applyFont="1" applyAlignment="1">
      <alignment horizontal="right"/>
    </xf>
    <xf numFmtId="0" fontId="36" fillId="0" borderId="0" xfId="0" applyFont="1" applyAlignment="1">
      <alignment horizontal="center"/>
    </xf>
    <xf numFmtId="3" fontId="39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3" fontId="63" fillId="0" borderId="23" xfId="47" applyNumberFormat="1" applyFont="1" applyBorder="1" applyAlignment="1">
      <alignment horizontal="center" wrapText="1"/>
    </xf>
    <xf numFmtId="3" fontId="63" fillId="0" borderId="24" xfId="47" applyNumberFormat="1" applyFont="1" applyBorder="1" applyAlignment="1">
      <alignment horizontal="center" wrapText="1"/>
    </xf>
    <xf numFmtId="3" fontId="63" fillId="0" borderId="67" xfId="47" applyNumberFormat="1" applyFont="1" applyBorder="1" applyAlignment="1">
      <alignment horizontal="center" wrapText="1"/>
    </xf>
    <xf numFmtId="3" fontId="63" fillId="0" borderId="27" xfId="47" applyNumberFormat="1" applyFont="1" applyBorder="1" applyAlignment="1">
      <alignment horizontal="center"/>
    </xf>
    <xf numFmtId="3" fontId="63" fillId="0" borderId="28" xfId="47" applyNumberFormat="1" applyFont="1" applyBorder="1" applyAlignment="1">
      <alignment horizontal="center"/>
    </xf>
    <xf numFmtId="3" fontId="63" fillId="0" borderId="39" xfId="47" applyNumberFormat="1" applyFont="1" applyBorder="1" applyAlignment="1">
      <alignment horizontal="center"/>
    </xf>
    <xf numFmtId="3" fontId="63" fillId="0" borderId="23" xfId="47" applyNumberFormat="1" applyFont="1" applyBorder="1" applyAlignment="1">
      <alignment horizontal="center"/>
    </xf>
    <xf numFmtId="3" fontId="63" fillId="0" borderId="24" xfId="47" applyNumberFormat="1" applyFont="1" applyBorder="1" applyAlignment="1">
      <alignment horizontal="center"/>
    </xf>
    <xf numFmtId="3" fontId="63" fillId="0" borderId="67" xfId="47" applyNumberFormat="1" applyFont="1" applyBorder="1" applyAlignment="1">
      <alignment horizontal="center"/>
    </xf>
    <xf numFmtId="0" fontId="63" fillId="0" borderId="0" xfId="47" applyFont="1" applyAlignment="1">
      <alignment horizontal="center"/>
    </xf>
    <xf numFmtId="3" fontId="63" fillId="0" borderId="0" xfId="47" applyNumberFormat="1" applyFont="1" applyAlignment="1">
      <alignment horizontal="center"/>
    </xf>
    <xf numFmtId="0" fontId="24" fillId="0" borderId="0" xfId="60" applyFont="1" applyAlignment="1">
      <alignment horizontal="center"/>
    </xf>
    <xf numFmtId="0" fontId="85" fillId="0" borderId="0" xfId="61" applyFont="1" applyAlignment="1">
      <alignment horizontal="center" wrapText="1"/>
    </xf>
    <xf numFmtId="3" fontId="63" fillId="0" borderId="25" xfId="47" applyNumberFormat="1" applyFont="1" applyBorder="1" applyAlignment="1">
      <alignment horizontal="center" vertical="center"/>
    </xf>
    <xf numFmtId="3" fontId="63" fillId="0" borderId="26" xfId="47" applyNumberFormat="1" applyFont="1" applyBorder="1" applyAlignment="1">
      <alignment horizontal="center" vertical="center"/>
    </xf>
    <xf numFmtId="3" fontId="63" fillId="0" borderId="23" xfId="47" applyNumberFormat="1" applyFont="1" applyBorder="1" applyAlignment="1">
      <alignment horizontal="center" vertical="center" wrapText="1"/>
    </xf>
    <xf numFmtId="3" fontId="63" fillId="0" borderId="24" xfId="47" applyNumberFormat="1" applyFont="1" applyBorder="1" applyAlignment="1">
      <alignment horizontal="center" vertical="center" wrapText="1"/>
    </xf>
    <xf numFmtId="3" fontId="63" fillId="0" borderId="67" xfId="47" applyNumberFormat="1" applyFont="1" applyBorder="1" applyAlignment="1">
      <alignment horizontal="center" vertical="center" wrapText="1"/>
    </xf>
    <xf numFmtId="3" fontId="63" fillId="0" borderId="18" xfId="47" applyNumberFormat="1" applyFont="1" applyBorder="1" applyAlignment="1">
      <alignment horizontal="center" vertical="center" wrapText="1"/>
    </xf>
    <xf numFmtId="3" fontId="63" fillId="0" borderId="0" xfId="47" applyNumberFormat="1" applyFont="1" applyAlignment="1">
      <alignment horizontal="center" vertical="center" wrapText="1"/>
    </xf>
    <xf numFmtId="3" fontId="63" fillId="0" borderId="38" xfId="47" applyNumberFormat="1" applyFont="1" applyBorder="1" applyAlignment="1">
      <alignment horizontal="center" vertical="center" wrapText="1"/>
    </xf>
    <xf numFmtId="3" fontId="63" fillId="0" borderId="27" xfId="47" applyNumberFormat="1" applyFont="1" applyBorder="1" applyAlignment="1">
      <alignment horizontal="center" vertical="center" wrapText="1"/>
    </xf>
    <xf numFmtId="3" fontId="63" fillId="0" borderId="28" xfId="47" applyNumberFormat="1" applyFont="1" applyBorder="1" applyAlignment="1">
      <alignment horizontal="center" vertical="center" wrapText="1"/>
    </xf>
    <xf numFmtId="3" fontId="63" fillId="0" borderId="39" xfId="47" applyNumberFormat="1" applyFont="1" applyBorder="1" applyAlignment="1">
      <alignment horizontal="center" vertical="center" wrapText="1"/>
    </xf>
    <xf numFmtId="3" fontId="63" fillId="0" borderId="23" xfId="47" applyNumberFormat="1" applyFont="1" applyBorder="1" applyAlignment="1">
      <alignment horizontal="center" vertical="center"/>
    </xf>
    <xf numFmtId="3" fontId="63" fillId="0" borderId="24" xfId="47" applyNumberFormat="1" applyFont="1" applyBorder="1" applyAlignment="1">
      <alignment horizontal="center" vertical="center"/>
    </xf>
    <xf numFmtId="3" fontId="63" fillId="0" borderId="67" xfId="47" applyNumberFormat="1" applyFont="1" applyBorder="1" applyAlignment="1">
      <alignment horizontal="center" vertical="center"/>
    </xf>
    <xf numFmtId="3" fontId="63" fillId="0" borderId="18" xfId="47" applyNumberFormat="1" applyFont="1" applyBorder="1" applyAlignment="1">
      <alignment horizontal="center" vertical="center"/>
    </xf>
    <xf numFmtId="3" fontId="63" fillId="0" borderId="0" xfId="47" applyNumberFormat="1" applyFont="1" applyAlignment="1">
      <alignment horizontal="center" vertical="center"/>
    </xf>
    <xf numFmtId="3" fontId="63" fillId="0" borderId="38" xfId="47" applyNumberFormat="1" applyFont="1" applyBorder="1" applyAlignment="1">
      <alignment horizontal="center" vertical="center"/>
    </xf>
    <xf numFmtId="3" fontId="63" fillId="0" borderId="27" xfId="47" applyNumberFormat="1" applyFont="1" applyBorder="1" applyAlignment="1">
      <alignment horizontal="center" vertical="center"/>
    </xf>
    <xf numFmtId="3" fontId="63" fillId="0" borderId="28" xfId="47" applyNumberFormat="1" applyFont="1" applyBorder="1" applyAlignment="1">
      <alignment horizontal="center" vertical="center"/>
    </xf>
    <xf numFmtId="3" fontId="63" fillId="0" borderId="39" xfId="47" applyNumberFormat="1" applyFont="1" applyBorder="1" applyAlignment="1">
      <alignment horizontal="center" vertical="center"/>
    </xf>
    <xf numFmtId="3" fontId="75" fillId="0" borderId="43" xfId="57" applyNumberFormat="1" applyFont="1" applyBorder="1" applyAlignment="1">
      <alignment horizontal="center" vertical="center" wrapText="1"/>
    </xf>
    <xf numFmtId="3" fontId="75" fillId="0" borderId="40" xfId="57" applyNumberFormat="1" applyFont="1" applyBorder="1" applyAlignment="1">
      <alignment horizontal="center" vertical="center" wrapText="1"/>
    </xf>
    <xf numFmtId="3" fontId="75" fillId="0" borderId="43" xfId="57" applyNumberFormat="1" applyFont="1" applyBorder="1" applyAlignment="1">
      <alignment horizontal="center"/>
    </xf>
    <xf numFmtId="3" fontId="75" fillId="0" borderId="40" xfId="57" applyNumberFormat="1" applyFont="1" applyBorder="1" applyAlignment="1">
      <alignment horizontal="center"/>
    </xf>
    <xf numFmtId="4" fontId="75" fillId="0" borderId="43" xfId="57" applyNumberFormat="1" applyFont="1" applyBorder="1" applyAlignment="1">
      <alignment horizontal="center"/>
    </xf>
    <xf numFmtId="4" fontId="75" fillId="0" borderId="44" xfId="57" applyNumberFormat="1" applyFont="1" applyBorder="1" applyAlignment="1">
      <alignment horizontal="center"/>
    </xf>
    <xf numFmtId="4" fontId="75" fillId="0" borderId="40" xfId="57" applyNumberFormat="1" applyFont="1" applyBorder="1" applyAlignment="1">
      <alignment horizontal="center"/>
    </xf>
    <xf numFmtId="4" fontId="75" fillId="0" borderId="43" xfId="57" applyNumberFormat="1" applyFont="1" applyBorder="1" applyAlignment="1">
      <alignment horizontal="center" wrapText="1"/>
    </xf>
    <xf numFmtId="4" fontId="75" fillId="0" borderId="44" xfId="57" applyNumberFormat="1" applyFont="1" applyBorder="1" applyAlignment="1">
      <alignment horizontal="center" wrapText="1"/>
    </xf>
    <xf numFmtId="0" fontId="65" fillId="0" borderId="0" xfId="57" applyFont="1" applyAlignment="1">
      <alignment horizontal="center"/>
    </xf>
    <xf numFmtId="0" fontId="38" fillId="0" borderId="28" xfId="57" applyFont="1" applyBorder="1" applyAlignment="1">
      <alignment horizontal="center"/>
    </xf>
    <xf numFmtId="0" fontId="68" fillId="25" borderId="43" xfId="57" applyFont="1" applyFill="1" applyBorder="1" applyAlignment="1">
      <alignment horizontal="center" vertical="center"/>
    </xf>
    <xf numFmtId="0" fontId="68" fillId="25" borderId="40" xfId="57" applyFont="1" applyFill="1" applyBorder="1" applyAlignment="1">
      <alignment horizontal="center" vertical="center"/>
    </xf>
    <xf numFmtId="0" fontId="68" fillId="25" borderId="44" xfId="57" applyFont="1" applyFill="1" applyBorder="1" applyAlignment="1">
      <alignment horizontal="center" vertical="center"/>
    </xf>
    <xf numFmtId="0" fontId="75" fillId="0" borderId="23" xfId="57" applyFont="1" applyBorder="1" applyAlignment="1">
      <alignment horizontal="center" wrapText="1"/>
    </xf>
    <xf numFmtId="0" fontId="75" fillId="0" borderId="67" xfId="57" applyFont="1" applyBorder="1" applyAlignment="1">
      <alignment horizontal="center" wrapText="1"/>
    </xf>
    <xf numFmtId="0" fontId="75" fillId="0" borderId="27" xfId="57" applyFont="1" applyBorder="1" applyAlignment="1">
      <alignment horizontal="center" wrapText="1"/>
    </xf>
    <xf numFmtId="0" fontId="75" fillId="0" borderId="39" xfId="57" applyFont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5" fillId="0" borderId="54" xfId="48" applyFont="1" applyBorder="1" applyAlignment="1">
      <alignment horizontal="left"/>
    </xf>
    <xf numFmtId="0" fontId="35" fillId="0" borderId="53" xfId="48" applyFont="1" applyBorder="1" applyAlignment="1">
      <alignment horizontal="left"/>
    </xf>
    <xf numFmtId="0" fontId="35" fillId="0" borderId="11" xfId="48" applyFont="1" applyBorder="1" applyAlignment="1">
      <alignment horizontal="left"/>
    </xf>
    <xf numFmtId="0" fontId="35" fillId="0" borderId="49" xfId="48" applyFont="1" applyBorder="1" applyAlignment="1">
      <alignment horizontal="left"/>
    </xf>
    <xf numFmtId="0" fontId="35" fillId="0" borderId="43" xfId="48" applyFont="1" applyBorder="1" applyAlignment="1">
      <alignment horizontal="left"/>
    </xf>
    <xf numFmtId="0" fontId="35" fillId="0" borderId="40" xfId="48" applyFont="1" applyBorder="1" applyAlignment="1">
      <alignment horizontal="left"/>
    </xf>
    <xf numFmtId="0" fontId="36" fillId="0" borderId="0" xfId="48" applyFont="1" applyAlignment="1">
      <alignment horizontal="center"/>
    </xf>
    <xf numFmtId="0" fontId="36" fillId="0" borderId="23" xfId="48" applyFont="1" applyBorder="1" applyAlignment="1">
      <alignment horizontal="center"/>
    </xf>
    <xf numFmtId="0" fontId="36" fillId="0" borderId="24" xfId="48" applyFont="1" applyBorder="1" applyAlignment="1">
      <alignment horizontal="center"/>
    </xf>
    <xf numFmtId="0" fontId="31" fillId="0" borderId="18" xfId="48" applyFont="1" applyBorder="1" applyAlignment="1">
      <alignment horizontal="left"/>
    </xf>
    <xf numFmtId="0" fontId="31" fillId="0" borderId="0" xfId="48" applyFont="1" applyAlignment="1">
      <alignment horizontal="left"/>
    </xf>
    <xf numFmtId="0" fontId="39" fillId="0" borderId="0" xfId="48" applyFont="1" applyAlignment="1">
      <alignment horizontal="center"/>
    </xf>
    <xf numFmtId="0" fontId="35" fillId="0" borderId="0" xfId="50" applyFont="1" applyAlignment="1">
      <alignment horizontal="center"/>
    </xf>
  </cellXfs>
  <cellStyles count="62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56" xr:uid="{00000000-0005-0000-0000-000030000000}"/>
    <cellStyle name="Normál 5" xfId="61" xr:uid="{D768758B-2ECE-4D08-A5EE-42DF1DEFD80D}"/>
    <cellStyle name="Normál_99LETSZ_LETSZ02" xfId="57" xr:uid="{21F816B3-85E8-40FF-8925-053929009419}"/>
    <cellStyle name="Normál_GUCIFEJL" xfId="48" xr:uid="{00000000-0005-0000-0000-000033000000}"/>
    <cellStyle name="Normál_IKÖZI" xfId="60" xr:uid="{79DD777C-2D6B-4FED-B1F4-F94647F6519B}"/>
    <cellStyle name="Normál_kiemelt eik 2013" xfId="49" xr:uid="{00000000-0005-0000-0000-000034000000}"/>
    <cellStyle name="Normál_LETSZ06" xfId="59" xr:uid="{E4B491B5-83C9-420D-9D2B-92C4124D1CD7}"/>
    <cellStyle name="Normál_letsz2011" xfId="58" xr:uid="{1C8942F5-8116-4BF8-B900-1B69955012A9}"/>
    <cellStyle name="Normál_módIV12önk" xfId="50" xr:uid="{00000000-0005-0000-0000-000035000000}"/>
    <cellStyle name="Normál_Munkafüzet2" xfId="51" xr:uid="{00000000-0005-0000-0000-000036000000}"/>
    <cellStyle name="Összesen" xfId="52" xr:uid="{00000000-0005-0000-0000-000037000000}"/>
    <cellStyle name="Rossz" xfId="53" xr:uid="{00000000-0005-0000-0000-000038000000}"/>
    <cellStyle name="Semleges" xfId="54" xr:uid="{00000000-0005-0000-0000-000039000000}"/>
    <cellStyle name="Számítás" xfId="55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5\K&#246;lts&#233;gvet&#233;s\Int&#233;zm&#233;nyi%20k&#246;lts&#233;gvet&#233;s\Int&#233;zm&#233;nyi%20Kgy%20t&#225;bl&#225;k\INTkvet&#233;s%20kgy%20t&#225;bla%202025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5\Rendeletm&#243;dos&#237;t&#225;s\INTrend.m&#243;d.2025.xls" TargetMode="External"/><Relationship Id="rId1" Type="http://schemas.openxmlformats.org/officeDocument/2006/relationships/externalLinkPath" Target="file:///O:\kozgazd\2025\Rendeletm&#243;dos&#237;t&#225;s\INTrend.m&#243;d.202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5\Rendeletm&#243;dos&#237;t&#225;s\Int.l&#233;tsz&#225;m2025.xls" TargetMode="External"/><Relationship Id="rId1" Type="http://schemas.openxmlformats.org/officeDocument/2006/relationships/externalLinkPath" Target="file:///O:\kozgazd\2025\Rendeletm&#243;dos&#237;t&#225;s\Int.l&#233;tsz&#225;m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bevételek2025"/>
      <sheetName val="int.kiadások2025"/>
    </sheetNames>
    <sheetDataSet>
      <sheetData sheetId="0">
        <row r="9">
          <cell r="B9">
            <v>1712</v>
          </cell>
          <cell r="N9">
            <v>274286</v>
          </cell>
        </row>
        <row r="10">
          <cell r="B10">
            <v>736</v>
          </cell>
          <cell r="N10">
            <v>187998</v>
          </cell>
        </row>
        <row r="11">
          <cell r="B11">
            <v>1320</v>
          </cell>
          <cell r="N11">
            <v>198404</v>
          </cell>
        </row>
        <row r="12">
          <cell r="B12">
            <v>1224</v>
          </cell>
          <cell r="N12">
            <v>239897</v>
          </cell>
        </row>
        <row r="13">
          <cell r="B13">
            <v>1016</v>
          </cell>
          <cell r="N13">
            <v>227264</v>
          </cell>
        </row>
        <row r="14">
          <cell r="B14">
            <v>1304</v>
          </cell>
          <cell r="N14">
            <v>205975</v>
          </cell>
        </row>
        <row r="15">
          <cell r="B15">
            <v>1560</v>
          </cell>
          <cell r="N15">
            <v>156466</v>
          </cell>
        </row>
        <row r="16">
          <cell r="B16">
            <v>1216</v>
          </cell>
          <cell r="N16">
            <v>167727</v>
          </cell>
        </row>
        <row r="17">
          <cell r="B17">
            <v>760</v>
          </cell>
          <cell r="N17">
            <v>230100</v>
          </cell>
        </row>
        <row r="18">
          <cell r="B18">
            <v>2920</v>
          </cell>
          <cell r="N18">
            <v>285732</v>
          </cell>
        </row>
        <row r="19">
          <cell r="B19">
            <v>680</v>
          </cell>
          <cell r="N19">
            <v>135344</v>
          </cell>
        </row>
        <row r="20">
          <cell r="B20">
            <v>1040</v>
          </cell>
          <cell r="N20">
            <v>129802</v>
          </cell>
        </row>
        <row r="21">
          <cell r="B21">
            <v>1176</v>
          </cell>
          <cell r="N21">
            <v>160936</v>
          </cell>
        </row>
        <row r="22">
          <cell r="B22">
            <v>472</v>
          </cell>
          <cell r="N22">
            <v>191931</v>
          </cell>
        </row>
        <row r="23">
          <cell r="B23">
            <v>1448</v>
          </cell>
          <cell r="N23">
            <v>266280</v>
          </cell>
        </row>
        <row r="24">
          <cell r="B24">
            <v>360</v>
          </cell>
          <cell r="N24">
            <v>194627</v>
          </cell>
        </row>
        <row r="25">
          <cell r="B25">
            <v>1000</v>
          </cell>
          <cell r="N25">
            <v>147733</v>
          </cell>
        </row>
        <row r="26">
          <cell r="B26">
            <v>840</v>
          </cell>
          <cell r="N26">
            <v>119614</v>
          </cell>
        </row>
        <row r="28">
          <cell r="B28">
            <v>658521</v>
          </cell>
          <cell r="N28">
            <v>1836748</v>
          </cell>
        </row>
        <row r="32">
          <cell r="B32">
            <v>28471</v>
          </cell>
          <cell r="N32">
            <v>134055</v>
          </cell>
        </row>
        <row r="33">
          <cell r="B33">
            <v>113344</v>
          </cell>
          <cell r="N33">
            <v>468016</v>
          </cell>
        </row>
        <row r="34">
          <cell r="B34">
            <v>32900</v>
          </cell>
          <cell r="N34">
            <v>291995</v>
          </cell>
        </row>
        <row r="35">
          <cell r="B35">
            <v>154078</v>
          </cell>
          <cell r="N35">
            <v>602349</v>
          </cell>
        </row>
        <row r="38">
          <cell r="B38">
            <v>197479</v>
          </cell>
          <cell r="N38">
            <v>1520185</v>
          </cell>
        </row>
        <row r="40">
          <cell r="B40">
            <v>39495</v>
          </cell>
          <cell r="C40">
            <v>449270</v>
          </cell>
          <cell r="N40">
            <v>356057</v>
          </cell>
        </row>
        <row r="42">
          <cell r="B42">
            <v>97148</v>
          </cell>
          <cell r="N42">
            <v>1883417</v>
          </cell>
        </row>
        <row r="44">
          <cell r="B44">
            <v>188823</v>
          </cell>
          <cell r="N44">
            <v>20195</v>
          </cell>
        </row>
        <row r="45">
          <cell r="B45">
            <v>17150</v>
          </cell>
          <cell r="E45">
            <v>1850</v>
          </cell>
          <cell r="N45">
            <v>3187217</v>
          </cell>
        </row>
      </sheetData>
      <sheetData sheetId="1">
        <row r="9">
          <cell r="B9">
            <v>234624</v>
          </cell>
          <cell r="C9">
            <v>34776</v>
          </cell>
          <cell r="D9">
            <v>6598</v>
          </cell>
        </row>
        <row r="10">
          <cell r="B10">
            <v>164413</v>
          </cell>
          <cell r="C10">
            <v>21263</v>
          </cell>
          <cell r="D10">
            <v>3058</v>
          </cell>
        </row>
        <row r="11">
          <cell r="B11">
            <v>173152</v>
          </cell>
          <cell r="C11">
            <v>22668</v>
          </cell>
          <cell r="D11">
            <v>3904</v>
          </cell>
        </row>
        <row r="12">
          <cell r="B12">
            <v>206365</v>
          </cell>
          <cell r="C12">
            <v>30643</v>
          </cell>
          <cell r="D12">
            <v>4113</v>
          </cell>
        </row>
        <row r="13">
          <cell r="B13">
            <v>195929</v>
          </cell>
          <cell r="C13">
            <v>28860</v>
          </cell>
          <cell r="D13">
            <v>3491</v>
          </cell>
        </row>
        <row r="14">
          <cell r="B14">
            <v>180466</v>
          </cell>
          <cell r="C14">
            <v>23773</v>
          </cell>
          <cell r="D14">
            <v>3040</v>
          </cell>
        </row>
        <row r="15">
          <cell r="B15">
            <v>137202</v>
          </cell>
          <cell r="C15">
            <v>17761</v>
          </cell>
          <cell r="D15">
            <v>3063</v>
          </cell>
        </row>
        <row r="16">
          <cell r="B16">
            <v>146204</v>
          </cell>
          <cell r="C16">
            <v>19051</v>
          </cell>
          <cell r="D16">
            <v>3688</v>
          </cell>
        </row>
        <row r="17">
          <cell r="B17">
            <v>198162</v>
          </cell>
          <cell r="C17">
            <v>29368</v>
          </cell>
          <cell r="D17">
            <v>3330</v>
          </cell>
        </row>
        <row r="18">
          <cell r="B18">
            <v>247648</v>
          </cell>
          <cell r="C18">
            <v>36060</v>
          </cell>
          <cell r="D18">
            <v>4944</v>
          </cell>
        </row>
        <row r="19">
          <cell r="B19">
            <v>118095</v>
          </cell>
          <cell r="C19">
            <v>15294</v>
          </cell>
          <cell r="D19">
            <v>2635</v>
          </cell>
        </row>
        <row r="20">
          <cell r="B20">
            <v>113549</v>
          </cell>
          <cell r="C20">
            <v>14785</v>
          </cell>
          <cell r="D20">
            <v>2508</v>
          </cell>
        </row>
        <row r="21">
          <cell r="B21">
            <v>140189</v>
          </cell>
          <cell r="C21">
            <v>18182</v>
          </cell>
          <cell r="D21">
            <v>3741</v>
          </cell>
        </row>
        <row r="22">
          <cell r="B22">
            <v>167298</v>
          </cell>
          <cell r="C22">
            <v>22064</v>
          </cell>
          <cell r="D22">
            <v>3041</v>
          </cell>
        </row>
        <row r="23">
          <cell r="B23">
            <v>229871</v>
          </cell>
          <cell r="C23">
            <v>34142</v>
          </cell>
          <cell r="D23">
            <v>3715</v>
          </cell>
        </row>
        <row r="24">
          <cell r="B24">
            <v>169874</v>
          </cell>
          <cell r="C24">
            <v>22130</v>
          </cell>
          <cell r="D24">
            <v>2983</v>
          </cell>
        </row>
        <row r="25">
          <cell r="B25">
            <v>128751</v>
          </cell>
          <cell r="C25">
            <v>16642</v>
          </cell>
          <cell r="D25">
            <v>3340</v>
          </cell>
        </row>
        <row r="26">
          <cell r="B26">
            <v>103707</v>
          </cell>
          <cell r="C26">
            <v>13530</v>
          </cell>
          <cell r="D26">
            <v>3217</v>
          </cell>
        </row>
        <row r="28">
          <cell r="B28">
            <v>321864</v>
          </cell>
          <cell r="C28">
            <v>47963</v>
          </cell>
          <cell r="D28">
            <v>2125442</v>
          </cell>
        </row>
        <row r="32">
          <cell r="B32">
            <v>122455</v>
          </cell>
          <cell r="C32">
            <v>15375</v>
          </cell>
          <cell r="D32">
            <v>24696</v>
          </cell>
        </row>
        <row r="33">
          <cell r="B33">
            <v>460669</v>
          </cell>
          <cell r="C33">
            <v>59222</v>
          </cell>
          <cell r="D33">
            <v>61469</v>
          </cell>
        </row>
        <row r="34">
          <cell r="B34">
            <v>238213</v>
          </cell>
          <cell r="C34">
            <v>30795</v>
          </cell>
          <cell r="D34">
            <v>55887</v>
          </cell>
        </row>
        <row r="35">
          <cell r="B35">
            <v>509497</v>
          </cell>
          <cell r="C35">
            <v>65554</v>
          </cell>
          <cell r="D35">
            <v>181376</v>
          </cell>
        </row>
        <row r="38">
          <cell r="B38">
            <v>914448</v>
          </cell>
          <cell r="C38">
            <v>146384</v>
          </cell>
          <cell r="D38">
            <v>656832</v>
          </cell>
        </row>
        <row r="40">
          <cell r="B40">
            <v>586331</v>
          </cell>
          <cell r="C40">
            <v>82110</v>
          </cell>
          <cell r="D40">
            <v>176381</v>
          </cell>
        </row>
        <row r="42">
          <cell r="B42">
            <v>1517086</v>
          </cell>
          <cell r="C42">
            <v>228956</v>
          </cell>
          <cell r="D42">
            <v>233823</v>
          </cell>
          <cell r="I42">
            <v>700</v>
          </cell>
        </row>
        <row r="44">
          <cell r="B44">
            <v>85008</v>
          </cell>
          <cell r="C44">
            <v>11032</v>
          </cell>
          <cell r="D44">
            <v>112978</v>
          </cell>
        </row>
        <row r="45">
          <cell r="B45">
            <v>2328206</v>
          </cell>
          <cell r="C45">
            <v>342245</v>
          </cell>
          <cell r="D45">
            <v>459603</v>
          </cell>
          <cell r="F45">
            <v>4000</v>
          </cell>
          <cell r="I45">
            <v>72163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.bevételek RM II maradvány"/>
      <sheetName val="int.kiadások RM I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tszám ei mód 2024-2025eltérés"/>
      <sheetName val="2025 évi nyitó létszám"/>
      <sheetName val="létszám ei mód RM I."/>
      <sheetName val="létszám ei mód RM II."/>
      <sheetName val="létszám ei mód RM III."/>
    </sheetNames>
    <sheetDataSet>
      <sheetData sheetId="0"/>
      <sheetData sheetId="1">
        <row r="8">
          <cell r="B8">
            <v>33</v>
          </cell>
          <cell r="C8">
            <v>33</v>
          </cell>
          <cell r="D8">
            <v>1</v>
          </cell>
          <cell r="E8">
            <v>1</v>
          </cell>
        </row>
        <row r="9">
          <cell r="B9">
            <v>23</v>
          </cell>
          <cell r="C9">
            <v>23</v>
          </cell>
          <cell r="D9">
            <v>1</v>
          </cell>
          <cell r="E9">
            <v>1</v>
          </cell>
        </row>
        <row r="10">
          <cell r="B10">
            <v>23</v>
          </cell>
          <cell r="C10">
            <v>23</v>
          </cell>
          <cell r="D10">
            <v>1</v>
          </cell>
          <cell r="E10">
            <v>1</v>
          </cell>
        </row>
        <row r="11">
          <cell r="B11">
            <v>28</v>
          </cell>
          <cell r="C11">
            <v>28</v>
          </cell>
          <cell r="D11">
            <v>1</v>
          </cell>
          <cell r="E11">
            <v>1</v>
          </cell>
        </row>
        <row r="12">
          <cell r="B12">
            <v>26</v>
          </cell>
          <cell r="C12">
            <v>26</v>
          </cell>
          <cell r="D12">
            <v>1</v>
          </cell>
          <cell r="E12">
            <v>1</v>
          </cell>
        </row>
        <row r="13">
          <cell r="B13">
            <v>23</v>
          </cell>
          <cell r="C13">
            <v>23</v>
          </cell>
          <cell r="D13">
            <v>1</v>
          </cell>
          <cell r="E13">
            <v>1</v>
          </cell>
        </row>
        <row r="14">
          <cell r="B14">
            <v>18</v>
          </cell>
          <cell r="C14">
            <v>18</v>
          </cell>
          <cell r="D14">
            <v>1</v>
          </cell>
          <cell r="E14">
            <v>1</v>
          </cell>
        </row>
        <row r="15">
          <cell r="B15">
            <v>18</v>
          </cell>
          <cell r="C15">
            <v>18</v>
          </cell>
          <cell r="D15">
            <v>1</v>
          </cell>
          <cell r="E15">
            <v>1</v>
          </cell>
        </row>
        <row r="16">
          <cell r="B16">
            <v>27</v>
          </cell>
          <cell r="C16">
            <v>27</v>
          </cell>
          <cell r="D16">
            <v>1</v>
          </cell>
          <cell r="E16">
            <v>1</v>
          </cell>
        </row>
        <row r="17">
          <cell r="B17">
            <v>30</v>
          </cell>
          <cell r="C17">
            <v>30</v>
          </cell>
          <cell r="D17">
            <v>1</v>
          </cell>
          <cell r="E17">
            <v>1</v>
          </cell>
        </row>
        <row r="18">
          <cell r="B18">
            <v>15</v>
          </cell>
          <cell r="C18">
            <v>15</v>
          </cell>
          <cell r="D18">
            <v>1</v>
          </cell>
          <cell r="E18">
            <v>1</v>
          </cell>
        </row>
        <row r="19">
          <cell r="B19">
            <v>13.5</v>
          </cell>
          <cell r="C19">
            <v>13</v>
          </cell>
          <cell r="D19">
            <v>1.5</v>
          </cell>
          <cell r="E19">
            <v>2</v>
          </cell>
        </row>
        <row r="20">
          <cell r="B20">
            <v>19</v>
          </cell>
          <cell r="C20">
            <v>19</v>
          </cell>
          <cell r="D20">
            <v>1</v>
          </cell>
          <cell r="E20">
            <v>1</v>
          </cell>
        </row>
        <row r="21">
          <cell r="B21">
            <v>20</v>
          </cell>
          <cell r="C21">
            <v>20</v>
          </cell>
          <cell r="D21">
            <v>1</v>
          </cell>
          <cell r="E21">
            <v>1</v>
          </cell>
        </row>
        <row r="22">
          <cell r="B22">
            <v>31</v>
          </cell>
          <cell r="C22">
            <v>31</v>
          </cell>
          <cell r="D22">
            <v>1</v>
          </cell>
          <cell r="E22">
            <v>1</v>
          </cell>
        </row>
        <row r="23">
          <cell r="B23">
            <v>23</v>
          </cell>
          <cell r="C23">
            <v>23</v>
          </cell>
          <cell r="D23">
            <v>1</v>
          </cell>
          <cell r="E23">
            <v>1</v>
          </cell>
        </row>
        <row r="24">
          <cell r="B24">
            <v>17</v>
          </cell>
          <cell r="C24">
            <v>17</v>
          </cell>
          <cell r="D24">
            <v>1</v>
          </cell>
          <cell r="E24">
            <v>1</v>
          </cell>
        </row>
        <row r="25">
          <cell r="B25">
            <v>11.5</v>
          </cell>
          <cell r="C25">
            <v>12</v>
          </cell>
          <cell r="D25">
            <v>1.5</v>
          </cell>
          <cell r="E25">
            <v>1</v>
          </cell>
        </row>
        <row r="27">
          <cell r="B27">
            <v>0</v>
          </cell>
          <cell r="C27">
            <v>0</v>
          </cell>
          <cell r="D27">
            <v>44</v>
          </cell>
          <cell r="E27">
            <v>44</v>
          </cell>
        </row>
        <row r="31">
          <cell r="B31">
            <v>18</v>
          </cell>
          <cell r="C31">
            <v>18</v>
          </cell>
          <cell r="D31">
            <v>1.75</v>
          </cell>
          <cell r="E31">
            <v>2</v>
          </cell>
        </row>
        <row r="32">
          <cell r="B32">
            <v>77</v>
          </cell>
          <cell r="C32">
            <v>77</v>
          </cell>
          <cell r="D32">
            <v>7.5</v>
          </cell>
          <cell r="E32">
            <v>7</v>
          </cell>
        </row>
        <row r="33">
          <cell r="B33">
            <v>35</v>
          </cell>
          <cell r="C33">
            <v>35</v>
          </cell>
          <cell r="D33">
            <v>11</v>
          </cell>
          <cell r="E33">
            <v>11</v>
          </cell>
        </row>
        <row r="34">
          <cell r="B34">
            <v>66.5</v>
          </cell>
          <cell r="C34">
            <v>67</v>
          </cell>
          <cell r="D34">
            <v>34.25</v>
          </cell>
          <cell r="E34">
            <v>34</v>
          </cell>
        </row>
        <row r="37">
          <cell r="B37">
            <v>161.25</v>
          </cell>
          <cell r="C37">
            <v>161</v>
          </cell>
          <cell r="D37">
            <v>21.5</v>
          </cell>
          <cell r="E37">
            <v>22</v>
          </cell>
        </row>
        <row r="39">
          <cell r="B39">
            <v>45</v>
          </cell>
          <cell r="C39">
            <v>45</v>
          </cell>
          <cell r="D39">
            <v>27</v>
          </cell>
          <cell r="E39">
            <v>27</v>
          </cell>
        </row>
        <row r="41">
          <cell r="B41">
            <v>155.01</v>
          </cell>
          <cell r="C41">
            <v>155</v>
          </cell>
          <cell r="D41">
            <v>46.74499999999999</v>
          </cell>
          <cell r="E41">
            <v>47</v>
          </cell>
        </row>
        <row r="43">
          <cell r="B43">
            <v>1</v>
          </cell>
          <cell r="C43">
            <v>1</v>
          </cell>
          <cell r="D43">
            <v>13.5</v>
          </cell>
          <cell r="E43">
            <v>13</v>
          </cell>
        </row>
        <row r="44">
          <cell r="B44">
            <v>301.5</v>
          </cell>
          <cell r="C44">
            <v>302</v>
          </cell>
          <cell r="D44">
            <v>0</v>
          </cell>
          <cell r="E44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="118" zoomScaleNormal="118" workbookViewId="0">
      <selection activeCell="O33" sqref="O33"/>
    </sheetView>
  </sheetViews>
  <sheetFormatPr defaultRowHeight="15.75" x14ac:dyDescent="0.25"/>
  <cols>
    <col min="1" max="1" width="10.83203125" style="411" customWidth="1"/>
    <col min="2" max="2" width="102.83203125" style="411" customWidth="1"/>
    <col min="3" max="3" width="31.33203125" style="411" customWidth="1"/>
    <col min="4" max="6" width="27" style="411" customWidth="1"/>
    <col min="7" max="7" width="27.5" style="420" customWidth="1"/>
    <col min="8" max="8" width="14" style="420" customWidth="1"/>
    <col min="9" max="9" width="86.1640625" style="411" customWidth="1"/>
    <col min="10" max="13" width="27" style="411" customWidth="1"/>
    <col min="14" max="14" width="27" style="420" customWidth="1"/>
    <col min="15" max="16384" width="9.33203125" style="411"/>
  </cols>
  <sheetData>
    <row r="1" spans="1:14" ht="29.25" customHeight="1" x14ac:dyDescent="0.3">
      <c r="B1" s="903" t="s">
        <v>223</v>
      </c>
      <c r="C1" s="903"/>
      <c r="D1" s="903"/>
      <c r="E1" s="903"/>
      <c r="F1" s="903"/>
      <c r="G1" s="903"/>
      <c r="H1" s="451"/>
      <c r="I1" s="903" t="s">
        <v>223</v>
      </c>
      <c r="J1" s="903"/>
      <c r="K1" s="903"/>
      <c r="L1" s="903"/>
      <c r="M1" s="903"/>
      <c r="N1" s="903"/>
    </row>
    <row r="2" spans="1:14" ht="36" customHeight="1" x14ac:dyDescent="0.3">
      <c r="B2" s="903" t="s">
        <v>679</v>
      </c>
      <c r="C2" s="903"/>
      <c r="D2" s="903"/>
      <c r="E2" s="903"/>
      <c r="F2" s="903"/>
      <c r="G2" s="903"/>
      <c r="H2" s="451"/>
      <c r="I2" s="903" t="s">
        <v>680</v>
      </c>
      <c r="J2" s="903"/>
      <c r="K2" s="903"/>
      <c r="L2" s="903"/>
      <c r="M2" s="903"/>
      <c r="N2" s="903"/>
    </row>
    <row r="3" spans="1:14" ht="16.5" thickBot="1" x14ac:dyDescent="0.3">
      <c r="A3" s="452"/>
      <c r="N3" s="453" t="s">
        <v>215</v>
      </c>
    </row>
    <row r="4" spans="1:14" ht="33.75" customHeight="1" x14ac:dyDescent="0.25">
      <c r="A4" s="454"/>
      <c r="B4" s="413" t="s">
        <v>214</v>
      </c>
      <c r="C4" s="454" t="s">
        <v>316</v>
      </c>
      <c r="D4" s="455" t="s">
        <v>317</v>
      </c>
      <c r="E4" s="454" t="s">
        <v>317</v>
      </c>
      <c r="F4" s="455" t="s">
        <v>317</v>
      </c>
      <c r="G4" s="455" t="s">
        <v>230</v>
      </c>
      <c r="H4" s="454"/>
      <c r="I4" s="413" t="s">
        <v>238</v>
      </c>
      <c r="J4" s="454" t="s">
        <v>316</v>
      </c>
      <c r="K4" s="455" t="s">
        <v>317</v>
      </c>
      <c r="L4" s="454" t="s">
        <v>317</v>
      </c>
      <c r="M4" s="455" t="s">
        <v>317</v>
      </c>
      <c r="N4" s="455" t="s">
        <v>230</v>
      </c>
    </row>
    <row r="5" spans="1:14" ht="20.100000000000001" customHeight="1" x14ac:dyDescent="0.25">
      <c r="A5" s="456"/>
      <c r="B5" s="415"/>
      <c r="C5" s="456" t="s">
        <v>318</v>
      </c>
      <c r="D5" s="457"/>
      <c r="E5" s="456"/>
      <c r="F5" s="457" t="s">
        <v>230</v>
      </c>
      <c r="G5" s="457" t="s">
        <v>231</v>
      </c>
      <c r="H5" s="456"/>
      <c r="I5" s="415"/>
      <c r="J5" s="456" t="s">
        <v>319</v>
      </c>
      <c r="K5" s="457"/>
      <c r="L5" s="456"/>
      <c r="M5" s="457" t="s">
        <v>230</v>
      </c>
      <c r="N5" s="457" t="s">
        <v>239</v>
      </c>
    </row>
    <row r="6" spans="1:14" ht="88.5" customHeight="1" thickBot="1" x14ac:dyDescent="0.3">
      <c r="A6" s="458"/>
      <c r="B6" s="417"/>
      <c r="C6" s="459"/>
      <c r="D6" s="460"/>
      <c r="E6" s="418" t="s">
        <v>320</v>
      </c>
      <c r="F6" s="460"/>
      <c r="G6" s="461"/>
      <c r="H6" s="458"/>
      <c r="I6" s="417"/>
      <c r="J6" s="459" t="s">
        <v>198</v>
      </c>
      <c r="K6" s="460" t="s">
        <v>321</v>
      </c>
      <c r="L6" s="418" t="s">
        <v>320</v>
      </c>
      <c r="M6" s="460"/>
      <c r="N6" s="461"/>
    </row>
    <row r="7" spans="1:14" ht="24" customHeight="1" x14ac:dyDescent="0.25">
      <c r="A7" s="456"/>
      <c r="B7" s="462" t="s">
        <v>322</v>
      </c>
      <c r="C7" s="414"/>
      <c r="D7" s="463"/>
      <c r="E7" s="463"/>
      <c r="F7" s="463"/>
      <c r="G7" s="455"/>
      <c r="H7" s="456"/>
      <c r="I7" s="413" t="s">
        <v>323</v>
      </c>
      <c r="J7" s="414"/>
      <c r="K7" s="463"/>
      <c r="L7" s="463"/>
      <c r="M7" s="463"/>
      <c r="N7" s="455"/>
    </row>
    <row r="8" spans="1:14" ht="24" customHeight="1" x14ac:dyDescent="0.3">
      <c r="A8" s="464" t="s">
        <v>324</v>
      </c>
      <c r="B8" s="465" t="s">
        <v>256</v>
      </c>
      <c r="C8" s="466">
        <v>449270</v>
      </c>
      <c r="D8" s="466">
        <v>9612101</v>
      </c>
      <c r="E8" s="466"/>
      <c r="F8" s="466">
        <f>SUM(D8:E8)</f>
        <v>9612101</v>
      </c>
      <c r="G8" s="467">
        <f>SUM(C8+F8)</f>
        <v>10061371</v>
      </c>
      <c r="H8" s="468" t="s">
        <v>325</v>
      </c>
      <c r="I8" s="465" t="s">
        <v>257</v>
      </c>
      <c r="J8" s="469">
        <v>10139276</v>
      </c>
      <c r="K8" s="469">
        <v>475596</v>
      </c>
      <c r="L8" s="466"/>
      <c r="M8" s="466">
        <f>SUM(K8:L8)</f>
        <v>475596</v>
      </c>
      <c r="N8" s="467">
        <f>SUM(J8+M8)</f>
        <v>10614872</v>
      </c>
    </row>
    <row r="9" spans="1:14" ht="44.85" customHeight="1" x14ac:dyDescent="0.3">
      <c r="A9" s="470" t="s">
        <v>326</v>
      </c>
      <c r="B9" s="471" t="s">
        <v>192</v>
      </c>
      <c r="C9" s="466">
        <v>1850</v>
      </c>
      <c r="D9" s="466">
        <v>14308000</v>
      </c>
      <c r="E9" s="466"/>
      <c r="F9" s="466">
        <f>SUM(D9:E9)</f>
        <v>14308000</v>
      </c>
      <c r="G9" s="467">
        <f>SUM(C9+F9)</f>
        <v>14309850</v>
      </c>
      <c r="H9" s="470" t="s">
        <v>327</v>
      </c>
      <c r="I9" s="472" t="s">
        <v>258</v>
      </c>
      <c r="J9" s="473">
        <v>1450628</v>
      </c>
      <c r="K9" s="473">
        <v>63468</v>
      </c>
      <c r="L9" s="466"/>
      <c r="M9" s="466">
        <f>SUM(K9:L9)</f>
        <v>63468</v>
      </c>
      <c r="N9" s="467">
        <f>SUM(J9+M9)</f>
        <v>1514096</v>
      </c>
    </row>
    <row r="10" spans="1:14" ht="24" customHeight="1" x14ac:dyDescent="0.3">
      <c r="A10" s="464" t="s">
        <v>328</v>
      </c>
      <c r="B10" s="465" t="s">
        <v>329</v>
      </c>
      <c r="C10" s="466">
        <v>1548193</v>
      </c>
      <c r="D10" s="466">
        <v>2148686</v>
      </c>
      <c r="E10" s="466"/>
      <c r="F10" s="466">
        <f>SUM(D10:E10)</f>
        <v>2148686</v>
      </c>
      <c r="G10" s="467">
        <f>SUM(C10+F10)</f>
        <v>3696879</v>
      </c>
      <c r="H10" s="470" t="s">
        <v>330</v>
      </c>
      <c r="I10" s="471" t="s">
        <v>259</v>
      </c>
      <c r="J10" s="473">
        <v>4152896</v>
      </c>
      <c r="K10" s="473">
        <v>4129362</v>
      </c>
      <c r="L10" s="466"/>
      <c r="M10" s="466">
        <f>SUM(K10:L10)</f>
        <v>4129362</v>
      </c>
      <c r="N10" s="467">
        <f>SUM(J10+M10)</f>
        <v>8282258</v>
      </c>
    </row>
    <row r="11" spans="1:14" ht="24" customHeight="1" x14ac:dyDescent="0.3">
      <c r="A11" s="470" t="s">
        <v>331</v>
      </c>
      <c r="B11" s="471" t="s">
        <v>112</v>
      </c>
      <c r="C11" s="466"/>
      <c r="D11" s="466"/>
      <c r="E11" s="466"/>
      <c r="F11" s="466">
        <f>SUM(D11:E11)</f>
        <v>0</v>
      </c>
      <c r="G11" s="467">
        <f>SUM(C11+F11)</f>
        <v>0</v>
      </c>
      <c r="H11" s="474" t="s">
        <v>332</v>
      </c>
      <c r="I11" s="475" t="s">
        <v>260</v>
      </c>
      <c r="J11" s="473">
        <v>0</v>
      </c>
      <c r="K11" s="473">
        <v>210270</v>
      </c>
      <c r="L11" s="466"/>
      <c r="M11" s="466">
        <f>SUM(K11:L11)</f>
        <v>210270</v>
      </c>
      <c r="N11" s="467">
        <f>SUM(J11+M11)</f>
        <v>210270</v>
      </c>
    </row>
    <row r="12" spans="1:14" ht="24" customHeight="1" thickBot="1" x14ac:dyDescent="0.35">
      <c r="A12" s="464"/>
      <c r="B12" s="465"/>
      <c r="C12" s="476"/>
      <c r="D12" s="466"/>
      <c r="E12" s="469"/>
      <c r="F12" s="466">
        <f>SUM(D12:E12)</f>
        <v>0</v>
      </c>
      <c r="G12" s="467">
        <f>SUM(C12+F12)</f>
        <v>0</v>
      </c>
      <c r="H12" s="470" t="s">
        <v>333</v>
      </c>
      <c r="I12" s="471" t="s">
        <v>334</v>
      </c>
      <c r="J12" s="466">
        <v>4000</v>
      </c>
      <c r="K12" s="466">
        <v>8769340</v>
      </c>
      <c r="L12" s="466"/>
      <c r="M12" s="466">
        <f>SUM(K12:L12)</f>
        <v>8769340</v>
      </c>
      <c r="N12" s="467">
        <f>SUM(J12+M12)</f>
        <v>8773340</v>
      </c>
    </row>
    <row r="13" spans="1:14" ht="24" customHeight="1" thickBot="1" x14ac:dyDescent="0.35">
      <c r="A13" s="477"/>
      <c r="B13" s="426" t="s">
        <v>233</v>
      </c>
      <c r="C13" s="478">
        <f t="shared" ref="C13:D13" si="0">SUM(C8:C12)</f>
        <v>1999313</v>
      </c>
      <c r="D13" s="478">
        <f t="shared" si="0"/>
        <v>26068787</v>
      </c>
      <c r="E13" s="478">
        <f>SUM(E8:E12)</f>
        <v>0</v>
      </c>
      <c r="F13" s="478">
        <f>SUM(F8:F12)</f>
        <v>26068787</v>
      </c>
      <c r="G13" s="478">
        <f>SUM(G8:G12)</f>
        <v>28068100</v>
      </c>
      <c r="H13" s="477"/>
      <c r="I13" s="426" t="s">
        <v>240</v>
      </c>
      <c r="J13" s="478">
        <f>SUM(J8:J12)</f>
        <v>15746800</v>
      </c>
      <c r="K13" s="478">
        <f>SUM(K8:K12)</f>
        <v>13648036</v>
      </c>
      <c r="L13" s="478">
        <f>SUM(L8:L12)</f>
        <v>0</v>
      </c>
      <c r="M13" s="478">
        <f>SUM(M8:M12)</f>
        <v>13648036</v>
      </c>
      <c r="N13" s="478">
        <f>SUM(N8:N12)</f>
        <v>29394836</v>
      </c>
    </row>
    <row r="14" spans="1:14" s="420" customFormat="1" ht="24" customHeight="1" x14ac:dyDescent="0.3">
      <c r="A14" s="464" t="s">
        <v>335</v>
      </c>
      <c r="B14" s="471" t="s">
        <v>70</v>
      </c>
      <c r="C14" s="466"/>
      <c r="D14" s="466"/>
      <c r="E14" s="466"/>
      <c r="F14" s="466">
        <f>SUM(D14:E14)</f>
        <v>0</v>
      </c>
      <c r="G14" s="467">
        <f>SUM(C14+F14)</f>
        <v>0</v>
      </c>
      <c r="H14" s="479" t="s">
        <v>336</v>
      </c>
      <c r="I14" s="480" t="s">
        <v>148</v>
      </c>
      <c r="J14" s="481">
        <v>72863</v>
      </c>
      <c r="K14" s="481">
        <v>135542</v>
      </c>
      <c r="L14" s="481"/>
      <c r="M14" s="466">
        <f>SUM(K14:L14)</f>
        <v>135542</v>
      </c>
      <c r="N14" s="467">
        <f>SUM(J14+M14)</f>
        <v>208405</v>
      </c>
    </row>
    <row r="15" spans="1:14" ht="24" customHeight="1" x14ac:dyDescent="0.3">
      <c r="A15" s="464" t="s">
        <v>337</v>
      </c>
      <c r="B15" s="471" t="s">
        <v>69</v>
      </c>
      <c r="C15" s="466"/>
      <c r="D15" s="466">
        <v>1000000</v>
      </c>
      <c r="E15" s="466"/>
      <c r="F15" s="466">
        <f>SUM(D15:E15)</f>
        <v>1000000</v>
      </c>
      <c r="G15" s="467">
        <f>SUM(C15+F15)</f>
        <v>1000000</v>
      </c>
      <c r="H15" s="464" t="s">
        <v>338</v>
      </c>
      <c r="I15" s="471" t="s">
        <v>261</v>
      </c>
      <c r="J15" s="473"/>
      <c r="K15" s="473">
        <v>110000</v>
      </c>
      <c r="L15" s="473"/>
      <c r="M15" s="466">
        <f>SUM(K15:L15)</f>
        <v>110000</v>
      </c>
      <c r="N15" s="467">
        <f>SUM(J15+M15)</f>
        <v>110000</v>
      </c>
    </row>
    <row r="16" spans="1:14" ht="24" customHeight="1" thickBot="1" x14ac:dyDescent="0.35">
      <c r="A16" s="464" t="s">
        <v>339</v>
      </c>
      <c r="B16" s="471" t="s">
        <v>262</v>
      </c>
      <c r="C16" s="466"/>
      <c r="D16" s="466">
        <v>8000</v>
      </c>
      <c r="E16" s="469"/>
      <c r="F16" s="466">
        <f>SUM(D16:E16)</f>
        <v>8000</v>
      </c>
      <c r="G16" s="467">
        <f>SUM(C16+F16)</f>
        <v>8000</v>
      </c>
      <c r="H16" s="474" t="s">
        <v>340</v>
      </c>
      <c r="I16" s="482" t="s">
        <v>263</v>
      </c>
      <c r="J16" s="469"/>
      <c r="K16" s="469">
        <v>51200</v>
      </c>
      <c r="L16" s="466"/>
      <c r="M16" s="466">
        <f>SUM(K16:L16)</f>
        <v>51200</v>
      </c>
      <c r="N16" s="467">
        <f>SUM(J16+M16)</f>
        <v>51200</v>
      </c>
    </row>
    <row r="17" spans="1:14" ht="24" customHeight="1" thickBot="1" x14ac:dyDescent="0.35">
      <c r="A17" s="477"/>
      <c r="B17" s="426" t="s">
        <v>234</v>
      </c>
      <c r="C17" s="478">
        <f>SUM(C14:C16)</f>
        <v>0</v>
      </c>
      <c r="D17" s="478">
        <f>SUM(D14:D16)</f>
        <v>1008000</v>
      </c>
      <c r="E17" s="478">
        <f>SUM(E14:E16)</f>
        <v>0</v>
      </c>
      <c r="F17" s="478">
        <f>SUM(F14:F16)</f>
        <v>1008000</v>
      </c>
      <c r="G17" s="478">
        <f>SUM(G14:G16)</f>
        <v>1008000</v>
      </c>
      <c r="H17" s="477"/>
      <c r="I17" s="421" t="s">
        <v>241</v>
      </c>
      <c r="J17" s="478">
        <f>SUM(J14:J16)</f>
        <v>72863</v>
      </c>
      <c r="K17" s="478">
        <f>SUM(K14:K16)</f>
        <v>296742</v>
      </c>
      <c r="L17" s="478">
        <f>SUM(L14:L16)</f>
        <v>0</v>
      </c>
      <c r="M17" s="478">
        <f>SUM(M14:M16)</f>
        <v>296742</v>
      </c>
      <c r="N17" s="478">
        <f>SUM(N14:N16)</f>
        <v>369605</v>
      </c>
    </row>
    <row r="18" spans="1:14" ht="24" customHeight="1" thickBot="1" x14ac:dyDescent="0.35">
      <c r="A18" s="477"/>
      <c r="B18" s="421" t="s">
        <v>235</v>
      </c>
      <c r="C18" s="478">
        <f>+C13+C17</f>
        <v>1999313</v>
      </c>
      <c r="D18" s="478">
        <f>D13+D17</f>
        <v>27076787</v>
      </c>
      <c r="E18" s="478">
        <f>+E13+E17</f>
        <v>0</v>
      </c>
      <c r="F18" s="478">
        <f>F13+F17</f>
        <v>27076787</v>
      </c>
      <c r="G18" s="478">
        <f>SUM(G13+G17)</f>
        <v>29076100</v>
      </c>
      <c r="H18" s="477"/>
      <c r="I18" s="426" t="s">
        <v>242</v>
      </c>
      <c r="J18" s="478">
        <f>SUM(J17,J13)</f>
        <v>15819663</v>
      </c>
      <c r="K18" s="478">
        <f>SUM(K17,K13)</f>
        <v>13944778</v>
      </c>
      <c r="L18" s="478">
        <f>+L13+L17</f>
        <v>0</v>
      </c>
      <c r="M18" s="478">
        <f>SUM(M13+M17)</f>
        <v>13944778</v>
      </c>
      <c r="N18" s="478">
        <f>SUM(N17,N13)</f>
        <v>29764441</v>
      </c>
    </row>
    <row r="19" spans="1:14" ht="24" customHeight="1" thickBot="1" x14ac:dyDescent="0.35">
      <c r="A19" s="468" t="s">
        <v>341</v>
      </c>
      <c r="B19" s="483" t="s">
        <v>236</v>
      </c>
      <c r="C19" s="484"/>
      <c r="D19" s="485">
        <v>1090095</v>
      </c>
      <c r="E19" s="485"/>
      <c r="F19" s="466">
        <f>SUM(D19:E19)</f>
        <v>1090095</v>
      </c>
      <c r="G19" s="467">
        <f>SUM(C19+F19)</f>
        <v>1090095</v>
      </c>
      <c r="H19" s="486" t="s">
        <v>342</v>
      </c>
      <c r="I19" s="431" t="s">
        <v>243</v>
      </c>
      <c r="J19" s="473"/>
      <c r="K19" s="473">
        <v>401754</v>
      </c>
      <c r="L19" s="487"/>
      <c r="M19" s="466">
        <f>SUM(K19:L19)</f>
        <v>401754</v>
      </c>
      <c r="N19" s="467">
        <f>SUM(J19+M19)</f>
        <v>401754</v>
      </c>
    </row>
    <row r="20" spans="1:14" ht="49.5" customHeight="1" thickBot="1" x14ac:dyDescent="0.35">
      <c r="A20" s="477"/>
      <c r="B20" s="426" t="s">
        <v>237</v>
      </c>
      <c r="C20" s="478">
        <f>SUM(C18:C19)</f>
        <v>1999313</v>
      </c>
      <c r="D20" s="478">
        <f>SUM(D18:D19)</f>
        <v>28166882</v>
      </c>
      <c r="E20" s="478">
        <f>+E18+E19</f>
        <v>0</v>
      </c>
      <c r="F20" s="478">
        <f>SUM(F18:F19)</f>
        <v>28166882</v>
      </c>
      <c r="G20" s="478">
        <f>SUM(G18:G19)</f>
        <v>30166195</v>
      </c>
      <c r="H20" s="477"/>
      <c r="I20" s="426" t="s">
        <v>244</v>
      </c>
      <c r="J20" s="478">
        <f>SUM(J18:J19)</f>
        <v>15819663</v>
      </c>
      <c r="K20" s="478">
        <f>SUM(K18:K19)</f>
        <v>14346532</v>
      </c>
      <c r="L20" s="478">
        <f>SUM(L18:L19)</f>
        <v>0</v>
      </c>
      <c r="M20" s="478">
        <f>SUM(M18:M19)</f>
        <v>14346532</v>
      </c>
      <c r="N20" s="478">
        <f>SUM(N18:N19)</f>
        <v>30166195</v>
      </c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8" orientation="landscape" r:id="rId1"/>
  <headerFooter alignWithMargins="0">
    <oddHeader xml:space="preserve">&amp;R&amp;"Times New Roman CE,Félkövér"&amp;16 &amp;12 1. melléklet a 12/2025. (IV.30.) önkormányzati &amp;"-,Félkövér"rendelethez
"1. melléklet a 4/2025. (II.28) önkormányzati rendelethez"&amp;16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1"/>
  <dimension ref="A1:D46"/>
  <sheetViews>
    <sheetView zoomScaleNormal="100" workbookViewId="0">
      <selection activeCell="A48" sqref="A48:XFD67"/>
    </sheetView>
  </sheetViews>
  <sheetFormatPr defaultRowHeight="15.75" x14ac:dyDescent="0.25"/>
  <cols>
    <col min="1" max="1" width="90.1640625" style="211" customWidth="1"/>
    <col min="2" max="2" width="29.6640625" style="211" bestFit="1" customWidth="1"/>
    <col min="3" max="3" width="39.33203125" style="211" customWidth="1"/>
    <col min="4" max="4" width="38.33203125" style="211" bestFit="1" customWidth="1"/>
    <col min="5" max="16384" width="9.33203125" style="211"/>
  </cols>
  <sheetData>
    <row r="1" spans="1:4" x14ac:dyDescent="0.25">
      <c r="A1" s="210"/>
      <c r="B1" s="210"/>
      <c r="C1" s="210"/>
      <c r="D1" s="210"/>
    </row>
    <row r="2" spans="1:4" ht="21" x14ac:dyDescent="0.35">
      <c r="A2" s="959" t="s">
        <v>55</v>
      </c>
      <c r="B2" s="959"/>
      <c r="C2" s="959"/>
      <c r="D2" s="959"/>
    </row>
    <row r="3" spans="1:4" x14ac:dyDescent="0.25">
      <c r="A3" s="210"/>
      <c r="B3" s="210"/>
      <c r="C3" s="210"/>
      <c r="D3" s="210"/>
    </row>
    <row r="4" spans="1:4" ht="19.5" thickBot="1" x14ac:dyDescent="0.35">
      <c r="A4" s="100" t="s">
        <v>38</v>
      </c>
      <c r="B4" s="100"/>
      <c r="C4" s="100"/>
      <c r="D4" s="212" t="s">
        <v>215</v>
      </c>
    </row>
    <row r="5" spans="1:4" x14ac:dyDescent="0.25">
      <c r="A5" s="213" t="s">
        <v>166</v>
      </c>
      <c r="B5" s="19" t="s">
        <v>455</v>
      </c>
      <c r="C5" s="19" t="s">
        <v>683</v>
      </c>
      <c r="D5" s="19" t="s">
        <v>687</v>
      </c>
    </row>
    <row r="6" spans="1:4" ht="20.25" customHeight="1" thickBot="1" x14ac:dyDescent="0.3">
      <c r="A6" s="214"/>
      <c r="B6" s="23" t="s">
        <v>351</v>
      </c>
      <c r="C6" s="23" t="s">
        <v>684</v>
      </c>
      <c r="D6" s="23" t="s">
        <v>365</v>
      </c>
    </row>
    <row r="7" spans="1:4" s="77" customFormat="1" ht="21.75" thickBot="1" x14ac:dyDescent="0.4">
      <c r="A7" s="626" t="s">
        <v>553</v>
      </c>
      <c r="B7" s="582">
        <v>1717664</v>
      </c>
      <c r="C7" s="582"/>
      <c r="D7" s="582">
        <f>SUM(B7:C7)</f>
        <v>1717664</v>
      </c>
    </row>
    <row r="8" spans="1:4" ht="21" x14ac:dyDescent="0.35">
      <c r="A8" s="217" t="s">
        <v>622</v>
      </c>
      <c r="B8" s="219"/>
      <c r="C8" s="218"/>
      <c r="D8" s="219"/>
    </row>
    <row r="9" spans="1:4" ht="21" x14ac:dyDescent="0.35">
      <c r="A9" s="586" t="s">
        <v>551</v>
      </c>
      <c r="B9" s="220">
        <v>204000</v>
      </c>
      <c r="C9" s="220"/>
      <c r="D9" s="220">
        <f>SUM(B9:C9)</f>
        <v>204000</v>
      </c>
    </row>
    <row r="10" spans="1:4" ht="21" x14ac:dyDescent="0.35">
      <c r="A10" s="216" t="s">
        <v>477</v>
      </c>
      <c r="B10" s="220">
        <v>167272</v>
      </c>
      <c r="C10" s="220"/>
      <c r="D10" s="220">
        <f>SUM(B10:C10)</f>
        <v>167272</v>
      </c>
    </row>
    <row r="11" spans="1:4" ht="33" x14ac:dyDescent="0.35">
      <c r="A11" s="639" t="s">
        <v>463</v>
      </c>
      <c r="B11" s="187">
        <v>8000</v>
      </c>
      <c r="C11" s="187"/>
      <c r="D11" s="187">
        <f>SUM(B11:C11)</f>
        <v>8000</v>
      </c>
    </row>
    <row r="12" spans="1:4" ht="21" x14ac:dyDescent="0.35">
      <c r="A12" s="221" t="s">
        <v>369</v>
      </c>
      <c r="B12" s="187">
        <v>2000</v>
      </c>
      <c r="C12" s="187"/>
      <c r="D12" s="187">
        <f t="shared" ref="D12:D21" si="0">SUM(B12:C12)</f>
        <v>2000</v>
      </c>
    </row>
    <row r="13" spans="1:4" ht="21" x14ac:dyDescent="0.35">
      <c r="A13" s="164" t="s">
        <v>270</v>
      </c>
      <c r="B13" s="187">
        <v>2055</v>
      </c>
      <c r="C13" s="187"/>
      <c r="D13" s="187">
        <f t="shared" si="0"/>
        <v>2055</v>
      </c>
    </row>
    <row r="14" spans="1:4" ht="21" x14ac:dyDescent="0.35">
      <c r="A14" s="164" t="s">
        <v>20</v>
      </c>
      <c r="B14" s="187">
        <v>2500</v>
      </c>
      <c r="C14" s="187"/>
      <c r="D14" s="187">
        <f t="shared" si="0"/>
        <v>2500</v>
      </c>
    </row>
    <row r="15" spans="1:4" ht="21" x14ac:dyDescent="0.35">
      <c r="A15" s="164" t="s">
        <v>18</v>
      </c>
      <c r="B15" s="187">
        <v>1000</v>
      </c>
      <c r="C15" s="187"/>
      <c r="D15" s="187">
        <f t="shared" si="0"/>
        <v>1000</v>
      </c>
    </row>
    <row r="16" spans="1:4" ht="21" x14ac:dyDescent="0.35">
      <c r="A16" s="164" t="s">
        <v>98</v>
      </c>
      <c r="B16" s="187">
        <v>11000</v>
      </c>
      <c r="C16" s="187"/>
      <c r="D16" s="187">
        <f t="shared" si="0"/>
        <v>11000</v>
      </c>
    </row>
    <row r="17" spans="1:4" ht="39" customHeight="1" x14ac:dyDescent="0.35">
      <c r="A17" s="164" t="s">
        <v>375</v>
      </c>
      <c r="B17" s="187">
        <v>8000</v>
      </c>
      <c r="C17" s="187"/>
      <c r="D17" s="187">
        <f t="shared" si="0"/>
        <v>8000</v>
      </c>
    </row>
    <row r="18" spans="1:4" ht="33" x14ac:dyDescent="0.35">
      <c r="A18" s="222" t="s">
        <v>374</v>
      </c>
      <c r="B18" s="187">
        <v>3300</v>
      </c>
      <c r="C18" s="187"/>
      <c r="D18" s="187">
        <f t="shared" si="0"/>
        <v>3300</v>
      </c>
    </row>
    <row r="19" spans="1:4" ht="21" x14ac:dyDescent="0.35">
      <c r="A19" s="223" t="s">
        <v>0</v>
      </c>
      <c r="B19" s="187">
        <v>50000</v>
      </c>
      <c r="C19" s="187"/>
      <c r="D19" s="187">
        <f t="shared" si="0"/>
        <v>50000</v>
      </c>
    </row>
    <row r="20" spans="1:4" ht="21" x14ac:dyDescent="0.35">
      <c r="A20" s="223" t="s">
        <v>373</v>
      </c>
      <c r="B20" s="187">
        <v>3000</v>
      </c>
      <c r="C20" s="187"/>
      <c r="D20" s="187">
        <f t="shared" si="0"/>
        <v>3000</v>
      </c>
    </row>
    <row r="21" spans="1:4" ht="21" x14ac:dyDescent="0.35">
      <c r="A21" s="223" t="s">
        <v>446</v>
      </c>
      <c r="B21" s="187"/>
      <c r="C21" s="187"/>
      <c r="D21" s="187">
        <f t="shared" si="0"/>
        <v>0</v>
      </c>
    </row>
    <row r="22" spans="1:4" ht="21" x14ac:dyDescent="0.35">
      <c r="A22" s="216" t="s">
        <v>266</v>
      </c>
      <c r="B22" s="220">
        <v>5000</v>
      </c>
      <c r="C22" s="220"/>
      <c r="D22" s="220">
        <f>SUM(B22:C22)</f>
        <v>5000</v>
      </c>
    </row>
    <row r="23" spans="1:4" ht="21" x14ac:dyDescent="0.35">
      <c r="A23" s="223" t="s">
        <v>272</v>
      </c>
      <c r="B23" s="187">
        <v>0</v>
      </c>
      <c r="C23" s="187"/>
      <c r="D23" s="187">
        <f>SUM(B23:C23)</f>
        <v>0</v>
      </c>
    </row>
    <row r="24" spans="1:4" ht="48.75" x14ac:dyDescent="0.35">
      <c r="A24" s="223" t="s">
        <v>535</v>
      </c>
      <c r="B24" s="187">
        <v>7000</v>
      </c>
      <c r="C24" s="187"/>
      <c r="D24" s="187">
        <f t="shared" ref="D24:D34" si="1">SUM(B24:C24)</f>
        <v>7000</v>
      </c>
    </row>
    <row r="25" spans="1:4" ht="21" x14ac:dyDescent="0.35">
      <c r="A25" s="223" t="s">
        <v>313</v>
      </c>
      <c r="B25" s="187">
        <v>8263</v>
      </c>
      <c r="C25" s="187"/>
      <c r="D25" s="187">
        <f t="shared" si="1"/>
        <v>8263</v>
      </c>
    </row>
    <row r="26" spans="1:4" ht="21" x14ac:dyDescent="0.35">
      <c r="A26" s="223" t="s">
        <v>515</v>
      </c>
      <c r="B26" s="187">
        <v>0</v>
      </c>
      <c r="C26" s="187"/>
      <c r="D26" s="187">
        <f t="shared" si="1"/>
        <v>0</v>
      </c>
    </row>
    <row r="27" spans="1:4" ht="21" x14ac:dyDescent="0.35">
      <c r="A27" s="223" t="s">
        <v>364</v>
      </c>
      <c r="B27" s="187">
        <v>3000</v>
      </c>
      <c r="C27" s="187"/>
      <c r="D27" s="187">
        <f t="shared" si="1"/>
        <v>3000</v>
      </c>
    </row>
    <row r="28" spans="1:4" ht="21" x14ac:dyDescent="0.35">
      <c r="A28" s="223" t="s">
        <v>499</v>
      </c>
      <c r="B28" s="187"/>
      <c r="C28" s="187"/>
      <c r="D28" s="187">
        <f t="shared" si="1"/>
        <v>0</v>
      </c>
    </row>
    <row r="29" spans="1:4" ht="33" x14ac:dyDescent="0.35">
      <c r="A29" s="223" t="s">
        <v>500</v>
      </c>
      <c r="B29" s="187"/>
      <c r="C29" s="187"/>
      <c r="D29" s="187">
        <f t="shared" si="1"/>
        <v>0</v>
      </c>
    </row>
    <row r="30" spans="1:4" ht="21" x14ac:dyDescent="0.35">
      <c r="A30" s="223" t="s">
        <v>607</v>
      </c>
      <c r="B30" s="187"/>
      <c r="C30" s="187"/>
      <c r="D30" s="187">
        <f t="shared" si="1"/>
        <v>0</v>
      </c>
    </row>
    <row r="31" spans="1:4" ht="48.75" x14ac:dyDescent="0.35">
      <c r="A31" s="223" t="s">
        <v>440</v>
      </c>
      <c r="B31" s="187"/>
      <c r="C31" s="187"/>
      <c r="D31" s="187">
        <f t="shared" si="1"/>
        <v>0</v>
      </c>
    </row>
    <row r="32" spans="1:4" ht="31.5" x14ac:dyDescent="0.35">
      <c r="A32" s="644" t="s">
        <v>661</v>
      </c>
      <c r="B32" s="187"/>
      <c r="C32" s="187"/>
      <c r="D32" s="187">
        <f t="shared" si="1"/>
        <v>0</v>
      </c>
    </row>
    <row r="33" spans="1:4" ht="21" x14ac:dyDescent="0.35">
      <c r="A33" s="223" t="s">
        <v>662</v>
      </c>
      <c r="B33" s="187"/>
      <c r="C33" s="187"/>
      <c r="D33" s="187">
        <f t="shared" si="1"/>
        <v>0</v>
      </c>
    </row>
    <row r="34" spans="1:4" ht="48.75" x14ac:dyDescent="0.35">
      <c r="A34" s="223" t="s">
        <v>464</v>
      </c>
      <c r="B34" s="224"/>
      <c r="C34" s="224"/>
      <c r="D34" s="187">
        <f t="shared" si="1"/>
        <v>0</v>
      </c>
    </row>
    <row r="35" spans="1:4" ht="21.75" thickBot="1" x14ac:dyDescent="0.4">
      <c r="A35" s="226" t="s">
        <v>621</v>
      </c>
      <c r="B35" s="227">
        <f>SUM(B9:B34)</f>
        <v>485390</v>
      </c>
      <c r="C35" s="227">
        <f>SUM(C9:C34)</f>
        <v>0</v>
      </c>
      <c r="D35" s="227">
        <f>SUM(D9:D34)</f>
        <v>485390</v>
      </c>
    </row>
    <row r="36" spans="1:4" s="230" customFormat="1" ht="21.75" thickBot="1" x14ac:dyDescent="0.4">
      <c r="A36" s="228" t="s">
        <v>291</v>
      </c>
      <c r="B36" s="229">
        <f>B7+B35</f>
        <v>2203054</v>
      </c>
      <c r="C36" s="229">
        <f>C7+C35</f>
        <v>0</v>
      </c>
      <c r="D36" s="229">
        <f>D7+D35</f>
        <v>2203054</v>
      </c>
    </row>
    <row r="38" spans="1:4" ht="19.5" thickBot="1" x14ac:dyDescent="0.35">
      <c r="A38" s="100" t="s">
        <v>83</v>
      </c>
      <c r="B38" s="100"/>
      <c r="C38" s="100"/>
      <c r="D38" s="100"/>
    </row>
    <row r="39" spans="1:4" x14ac:dyDescent="0.25">
      <c r="A39" s="231" t="s">
        <v>166</v>
      </c>
      <c r="B39" s="19" t="s">
        <v>455</v>
      </c>
      <c r="C39" s="19" t="s">
        <v>683</v>
      </c>
      <c r="D39" s="19" t="s">
        <v>687</v>
      </c>
    </row>
    <row r="40" spans="1:4" ht="16.5" thickBot="1" x14ac:dyDescent="0.3">
      <c r="A40" s="232"/>
      <c r="B40" s="23" t="s">
        <v>351</v>
      </c>
      <c r="C40" s="23" t="s">
        <v>684</v>
      </c>
      <c r="D40" s="23" t="s">
        <v>365</v>
      </c>
    </row>
    <row r="41" spans="1:4" ht="21.75" thickBot="1" x14ac:dyDescent="0.4">
      <c r="A41" s="588" t="s">
        <v>553</v>
      </c>
      <c r="B41" s="225">
        <v>0</v>
      </c>
      <c r="C41" s="225"/>
      <c r="D41" s="225">
        <f>SUM(B41:C41)</f>
        <v>0</v>
      </c>
    </row>
    <row r="42" spans="1:4" ht="21.75" thickBot="1" x14ac:dyDescent="0.4">
      <c r="A42" s="234"/>
      <c r="B42" s="235"/>
      <c r="C42" s="235"/>
      <c r="D42" s="235"/>
    </row>
    <row r="43" spans="1:4" ht="21.75" thickBot="1" x14ac:dyDescent="0.4">
      <c r="A43" s="236" t="s">
        <v>292</v>
      </c>
      <c r="B43" s="237">
        <f>+B41+B36</f>
        <v>2203054</v>
      </c>
      <c r="C43" s="237">
        <f>+C41+C36</f>
        <v>0</v>
      </c>
      <c r="D43" s="237">
        <f>+D41+D36</f>
        <v>2203054</v>
      </c>
    </row>
    <row r="45" spans="1:4" x14ac:dyDescent="0.25">
      <c r="A45" s="230" t="s">
        <v>75</v>
      </c>
      <c r="B45" s="230"/>
      <c r="C45" s="230"/>
      <c r="D45" s="238"/>
    </row>
    <row r="46" spans="1:4" x14ac:dyDescent="0.25">
      <c r="A46" s="230" t="s">
        <v>76</v>
      </c>
      <c r="B46" s="230"/>
      <c r="C46" s="230"/>
      <c r="D46" s="230"/>
    </row>
  </sheetData>
  <customSheetViews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5" orientation="portrait" r:id="rId3"/>
  <headerFooter alignWithMargins="0">
    <oddHeader xml:space="preserve">&amp;R&amp;"-,Félkövér"&amp;12 
10. melléklet a 12/2025. (IV.30.) önkormányzati rendelethe&amp;"Times New Roman CE,Félkövér"z
"10. melléklet a 4/2025. (II.28) önkormányzati rendelethez"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2"/>
  <dimension ref="A1:D35"/>
  <sheetViews>
    <sheetView zoomScale="89" zoomScaleNormal="89" workbookViewId="0">
      <selection activeCell="A38" sqref="A38:XFD55"/>
    </sheetView>
  </sheetViews>
  <sheetFormatPr defaultRowHeight="15.75" x14ac:dyDescent="0.25"/>
  <cols>
    <col min="1" max="1" width="91.1640625" style="77" customWidth="1"/>
    <col min="2" max="2" width="29.5" style="77" bestFit="1" customWidth="1"/>
    <col min="3" max="3" width="39.1640625" style="77" customWidth="1"/>
    <col min="4" max="4" width="38.1640625" style="77" bestFit="1" customWidth="1"/>
    <col min="5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58" t="s">
        <v>56</v>
      </c>
      <c r="B2" s="958"/>
      <c r="C2" s="958"/>
      <c r="D2" s="958"/>
    </row>
    <row r="3" spans="1:4" x14ac:dyDescent="0.25">
      <c r="A3" s="75"/>
      <c r="B3" s="75"/>
      <c r="C3" s="75"/>
      <c r="D3" s="75"/>
    </row>
    <row r="4" spans="1:4" ht="19.5" thickBot="1" x14ac:dyDescent="0.35">
      <c r="A4" s="6" t="s">
        <v>38</v>
      </c>
      <c r="B4" s="6"/>
      <c r="C4" s="6"/>
      <c r="D4" s="157" t="s">
        <v>215</v>
      </c>
    </row>
    <row r="5" spans="1:4" x14ac:dyDescent="0.25">
      <c r="A5" s="158" t="s">
        <v>166</v>
      </c>
      <c r="B5" s="19" t="s">
        <v>455</v>
      </c>
      <c r="C5" s="19" t="s">
        <v>683</v>
      </c>
      <c r="D5" s="19" t="s">
        <v>687</v>
      </c>
    </row>
    <row r="6" spans="1:4" ht="16.5" thickBot="1" x14ac:dyDescent="0.3">
      <c r="A6" s="159"/>
      <c r="B6" s="88" t="s">
        <v>351</v>
      </c>
      <c r="C6" s="88" t="s">
        <v>684</v>
      </c>
      <c r="D6" s="88" t="s">
        <v>365</v>
      </c>
    </row>
    <row r="7" spans="1:4" s="81" customFormat="1" ht="21.75" thickBot="1" x14ac:dyDescent="0.4">
      <c r="A7" s="632" t="s">
        <v>619</v>
      </c>
      <c r="B7" s="582">
        <v>844822</v>
      </c>
      <c r="C7" s="582"/>
      <c r="D7" s="582">
        <f>SUM(B7:C7)</f>
        <v>844822</v>
      </c>
    </row>
    <row r="8" spans="1:4" ht="21" x14ac:dyDescent="0.35">
      <c r="A8" s="633" t="s">
        <v>623</v>
      </c>
      <c r="B8" s="631"/>
      <c r="C8" s="631"/>
      <c r="D8" s="631"/>
    </row>
    <row r="9" spans="1:4" ht="21" x14ac:dyDescent="0.35">
      <c r="A9" s="176" t="s">
        <v>193</v>
      </c>
      <c r="B9" s="161">
        <v>12000</v>
      </c>
      <c r="C9" s="161"/>
      <c r="D9" s="161">
        <f>SUM(B9:C9)</f>
        <v>12000</v>
      </c>
    </row>
    <row r="10" spans="1:4" ht="21" x14ac:dyDescent="0.35">
      <c r="A10" s="165" t="s">
        <v>144</v>
      </c>
      <c r="B10" s="32">
        <v>500</v>
      </c>
      <c r="C10" s="35"/>
      <c r="D10" s="32">
        <f>SUM(B10:C10)</f>
        <v>500</v>
      </c>
    </row>
    <row r="11" spans="1:4" ht="21" x14ac:dyDescent="0.35">
      <c r="A11" s="164" t="s">
        <v>516</v>
      </c>
      <c r="B11" s="32">
        <v>0</v>
      </c>
      <c r="C11" s="35"/>
      <c r="D11" s="32">
        <f t="shared" ref="D11:D20" si="0">SUM(B11:C11)</f>
        <v>0</v>
      </c>
    </row>
    <row r="12" spans="1:4" ht="21" x14ac:dyDescent="0.35">
      <c r="A12" s="165" t="s">
        <v>267</v>
      </c>
      <c r="B12" s="32">
        <v>2485</v>
      </c>
      <c r="C12" s="35"/>
      <c r="D12" s="32">
        <f t="shared" si="0"/>
        <v>2485</v>
      </c>
    </row>
    <row r="13" spans="1:4" ht="21" x14ac:dyDescent="0.35">
      <c r="A13" s="165" t="s">
        <v>149</v>
      </c>
      <c r="B13" s="32">
        <v>2500</v>
      </c>
      <c r="C13" s="35"/>
      <c r="D13" s="32">
        <f t="shared" si="0"/>
        <v>2500</v>
      </c>
    </row>
    <row r="14" spans="1:4" ht="33" x14ac:dyDescent="0.35">
      <c r="A14" s="166" t="s">
        <v>454</v>
      </c>
      <c r="B14" s="32">
        <v>2500</v>
      </c>
      <c r="C14" s="35"/>
      <c r="D14" s="32">
        <f t="shared" si="0"/>
        <v>2500</v>
      </c>
    </row>
    <row r="15" spans="1:4" ht="21" x14ac:dyDescent="0.35">
      <c r="A15" s="165" t="s">
        <v>79</v>
      </c>
      <c r="B15" s="32">
        <v>1500</v>
      </c>
      <c r="C15" s="35"/>
      <c r="D15" s="32">
        <f t="shared" si="0"/>
        <v>1500</v>
      </c>
    </row>
    <row r="16" spans="1:4" ht="21" x14ac:dyDescent="0.35">
      <c r="A16" s="165" t="s">
        <v>488</v>
      </c>
      <c r="B16" s="32">
        <v>0</v>
      </c>
      <c r="C16" s="35"/>
      <c r="D16" s="32">
        <f t="shared" si="0"/>
        <v>0</v>
      </c>
    </row>
    <row r="17" spans="1:4" ht="21" x14ac:dyDescent="0.35">
      <c r="A17" s="166" t="s">
        <v>548</v>
      </c>
      <c r="B17" s="32">
        <v>0</v>
      </c>
      <c r="C17" s="35"/>
      <c r="D17" s="32">
        <f t="shared" si="0"/>
        <v>0</v>
      </c>
    </row>
    <row r="18" spans="1:4" ht="21" x14ac:dyDescent="0.35">
      <c r="A18" s="166" t="s">
        <v>380</v>
      </c>
      <c r="B18" s="32">
        <v>44070</v>
      </c>
      <c r="C18" s="35"/>
      <c r="D18" s="32">
        <f t="shared" si="0"/>
        <v>44070</v>
      </c>
    </row>
    <row r="19" spans="1:4" ht="21" x14ac:dyDescent="0.35">
      <c r="A19" s="166" t="s">
        <v>490</v>
      </c>
      <c r="B19" s="32">
        <v>0</v>
      </c>
      <c r="C19" s="35"/>
      <c r="D19" s="32">
        <f t="shared" si="0"/>
        <v>0</v>
      </c>
    </row>
    <row r="20" spans="1:4" ht="21" x14ac:dyDescent="0.35">
      <c r="A20" s="242" t="s">
        <v>385</v>
      </c>
      <c r="B20" s="32">
        <v>1500</v>
      </c>
      <c r="C20" s="35"/>
      <c r="D20" s="32">
        <f t="shared" si="0"/>
        <v>1500</v>
      </c>
    </row>
    <row r="21" spans="1:4" ht="21.75" thickBot="1" x14ac:dyDescent="0.4">
      <c r="A21" s="243" t="s">
        <v>624</v>
      </c>
      <c r="B21" s="57">
        <f>SUM(B9:B20)</f>
        <v>67055</v>
      </c>
      <c r="C21" s="57">
        <f>SUM(C9:C20)</f>
        <v>0</v>
      </c>
      <c r="D21" s="57">
        <f>SUM(D9:D20)</f>
        <v>67055</v>
      </c>
    </row>
    <row r="22" spans="1:4" s="81" customFormat="1" ht="21.75" thickBot="1" x14ac:dyDescent="0.4">
      <c r="A22" s="244" t="s">
        <v>294</v>
      </c>
      <c r="B22" s="125">
        <f>B7+B21</f>
        <v>911877</v>
      </c>
      <c r="C22" s="125">
        <f t="shared" ref="C22:D22" si="1">C7+C21</f>
        <v>0</v>
      </c>
      <c r="D22" s="125">
        <f t="shared" si="1"/>
        <v>911877</v>
      </c>
    </row>
    <row r="25" spans="1:4" ht="19.5" thickBot="1" x14ac:dyDescent="0.35">
      <c r="A25" s="6" t="s">
        <v>83</v>
      </c>
      <c r="B25" s="6"/>
      <c r="C25" s="6"/>
      <c r="D25" s="6"/>
    </row>
    <row r="26" spans="1:4" x14ac:dyDescent="0.25">
      <c r="A26" s="158" t="s">
        <v>166</v>
      </c>
      <c r="B26" s="19" t="s">
        <v>455</v>
      </c>
      <c r="C26" s="19" t="s">
        <v>683</v>
      </c>
      <c r="D26" s="19" t="s">
        <v>687</v>
      </c>
    </row>
    <row r="27" spans="1:4" ht="16.5" thickBot="1" x14ac:dyDescent="0.3">
      <c r="A27" s="159"/>
      <c r="B27" s="88" t="s">
        <v>351</v>
      </c>
      <c r="C27" s="88" t="s">
        <v>684</v>
      </c>
      <c r="D27" s="88" t="s">
        <v>365</v>
      </c>
    </row>
    <row r="28" spans="1:4" ht="33.75" customHeight="1" x14ac:dyDescent="0.35">
      <c r="A28" s="239" t="s">
        <v>485</v>
      </c>
      <c r="B28" s="245">
        <v>0</v>
      </c>
      <c r="C28" s="245"/>
      <c r="D28" s="649">
        <f>SUM(B28:C28)</f>
        <v>0</v>
      </c>
    </row>
    <row r="29" spans="1:4" ht="33.75" customHeight="1" thickBot="1" x14ac:dyDescent="0.4">
      <c r="A29" s="239" t="s">
        <v>486</v>
      </c>
      <c r="B29" s="246">
        <v>0</v>
      </c>
      <c r="C29" s="204"/>
      <c r="D29" s="245">
        <f>SUM(B29:C29)</f>
        <v>0</v>
      </c>
    </row>
    <row r="30" spans="1:4" ht="21.75" thickBot="1" x14ac:dyDescent="0.4">
      <c r="A30" s="205" t="s">
        <v>295</v>
      </c>
      <c r="B30" s="58">
        <f>SUM(B28:B29)</f>
        <v>0</v>
      </c>
      <c r="C30" s="58">
        <f>SUM(C28:C29)</f>
        <v>0</v>
      </c>
      <c r="D30" s="58">
        <f>SUM(D28:D29)</f>
        <v>0</v>
      </c>
    </row>
    <row r="31" spans="1:4" ht="21.75" thickBot="1" x14ac:dyDescent="0.4">
      <c r="A31" s="207"/>
      <c r="B31" s="179"/>
      <c r="C31" s="179"/>
      <c r="D31" s="179"/>
    </row>
    <row r="32" spans="1:4" ht="21.75" thickBot="1" x14ac:dyDescent="0.4">
      <c r="A32" s="149" t="s">
        <v>296</v>
      </c>
      <c r="B32" s="58">
        <f>+B22+B30</f>
        <v>911877</v>
      </c>
      <c r="C32" s="58">
        <f>+C22+C30</f>
        <v>0</v>
      </c>
      <c r="D32" s="58">
        <f>+D22+D30</f>
        <v>911877</v>
      </c>
    </row>
    <row r="34" spans="1:4" x14ac:dyDescent="0.25">
      <c r="A34" s="81" t="s">
        <v>75</v>
      </c>
      <c r="B34" s="81"/>
      <c r="C34" s="81"/>
      <c r="D34" s="180"/>
    </row>
    <row r="35" spans="1:4" x14ac:dyDescent="0.25">
      <c r="A35" s="81" t="s">
        <v>76</v>
      </c>
      <c r="B35" s="81"/>
      <c r="C35" s="81"/>
      <c r="D35" s="81"/>
    </row>
  </sheetData>
  <customSheetViews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&amp;R&amp;"Times New Roman CE,Félkövér"&amp;12 
&amp;"-,Félkövér"11. melléklet a 12/2025. (IV.30.) önkormányzati rendelethez
"11. melléklet a 4/2025. (II.28) önkormányzati rendelethez"&amp;"Times New Roman CE,Félkövér"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3"/>
  <dimension ref="A1:D23"/>
  <sheetViews>
    <sheetView zoomScale="95" zoomScaleNormal="95" workbookViewId="0">
      <selection activeCell="A24" sqref="A24:XFD36"/>
    </sheetView>
  </sheetViews>
  <sheetFormatPr defaultRowHeight="15.75" x14ac:dyDescent="0.25"/>
  <cols>
    <col min="1" max="1" width="99.6640625" style="77" customWidth="1"/>
    <col min="2" max="2" width="36.6640625" style="77" customWidth="1"/>
    <col min="3" max="3" width="35.5" style="77" customWidth="1"/>
    <col min="4" max="4" width="38.1640625" style="77" bestFit="1" customWidth="1"/>
    <col min="5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58" t="s">
        <v>299</v>
      </c>
      <c r="B2" s="958"/>
      <c r="C2" s="958"/>
      <c r="D2" s="958"/>
    </row>
    <row r="4" spans="1:4" ht="19.5" thickBot="1" x14ac:dyDescent="0.35">
      <c r="A4" s="6" t="s">
        <v>38</v>
      </c>
      <c r="B4" s="6"/>
      <c r="C4" s="6"/>
      <c r="D4" s="16" t="s">
        <v>215</v>
      </c>
    </row>
    <row r="5" spans="1:4" x14ac:dyDescent="0.25">
      <c r="A5" s="158" t="s">
        <v>166</v>
      </c>
      <c r="B5" s="19" t="s">
        <v>455</v>
      </c>
      <c r="C5" s="19" t="s">
        <v>683</v>
      </c>
      <c r="D5" s="19" t="s">
        <v>687</v>
      </c>
    </row>
    <row r="6" spans="1:4" ht="16.5" thickBot="1" x14ac:dyDescent="0.3">
      <c r="A6" s="182"/>
      <c r="B6" s="88" t="s">
        <v>351</v>
      </c>
      <c r="C6" s="88" t="s">
        <v>684</v>
      </c>
      <c r="D6" s="88" t="s">
        <v>365</v>
      </c>
    </row>
    <row r="7" spans="1:4" ht="21.75" thickBot="1" x14ac:dyDescent="0.4">
      <c r="A7" s="628" t="s">
        <v>620</v>
      </c>
      <c r="B7" s="582">
        <v>1979865</v>
      </c>
      <c r="C7" s="582"/>
      <c r="D7" s="582">
        <f>SUM(B7:C7)</f>
        <v>1979865</v>
      </c>
    </row>
    <row r="8" spans="1:4" ht="21" x14ac:dyDescent="0.35">
      <c r="A8" s="634" t="s">
        <v>625</v>
      </c>
      <c r="B8" s="145"/>
      <c r="C8" s="208"/>
      <c r="D8" s="145"/>
    </row>
    <row r="9" spans="1:4" ht="21" x14ac:dyDescent="0.35">
      <c r="A9" s="627" t="s">
        <v>269</v>
      </c>
      <c r="B9" s="32">
        <v>241</v>
      </c>
      <c r="C9" s="533"/>
      <c r="D9" s="32">
        <f>SUM(B9:C9)</f>
        <v>241</v>
      </c>
    </row>
    <row r="10" spans="1:4" ht="21" x14ac:dyDescent="0.35">
      <c r="A10" s="165" t="s">
        <v>678</v>
      </c>
      <c r="B10" s="35">
        <v>10000</v>
      </c>
      <c r="C10" s="623"/>
      <c r="D10" s="32">
        <f t="shared" ref="D10:D11" si="0">SUM(B10:C10)</f>
        <v>10000</v>
      </c>
    </row>
    <row r="11" spans="1:4" ht="52.5" customHeight="1" thickBot="1" x14ac:dyDescent="0.4">
      <c r="A11" s="248" t="s">
        <v>127</v>
      </c>
      <c r="B11" s="35">
        <v>0</v>
      </c>
      <c r="C11" s="249"/>
      <c r="D11" s="32">
        <f t="shared" si="0"/>
        <v>0</v>
      </c>
    </row>
    <row r="12" spans="1:4" ht="21.75" thickBot="1" x14ac:dyDescent="0.4">
      <c r="A12" s="205" t="s">
        <v>626</v>
      </c>
      <c r="B12" s="58">
        <f>SUM(B9:B11)</f>
        <v>10241</v>
      </c>
      <c r="C12" s="58">
        <f>SUM(C9:C11)</f>
        <v>0</v>
      </c>
      <c r="D12" s="58">
        <f>SUM(D9:D11)</f>
        <v>10241</v>
      </c>
    </row>
    <row r="13" spans="1:4" ht="21.75" thickBot="1" x14ac:dyDescent="0.4">
      <c r="A13" s="250" t="s">
        <v>297</v>
      </c>
      <c r="B13" s="125">
        <f>B7+B12</f>
        <v>1990106</v>
      </c>
      <c r="C13" s="125">
        <f t="shared" ref="C13:D13" si="1">C7+C12</f>
        <v>0</v>
      </c>
      <c r="D13" s="125">
        <f t="shared" si="1"/>
        <v>1990106</v>
      </c>
    </row>
    <row r="14" spans="1:4" x14ac:dyDescent="0.25">
      <c r="A14" s="84"/>
      <c r="B14" s="84"/>
      <c r="C14" s="84"/>
      <c r="D14" s="84"/>
    </row>
    <row r="15" spans="1:4" ht="19.5" thickBot="1" x14ac:dyDescent="0.35">
      <c r="A15" s="6" t="s">
        <v>83</v>
      </c>
      <c r="B15" s="6"/>
      <c r="C15" s="6"/>
      <c r="D15" s="6"/>
    </row>
    <row r="16" spans="1:4" x14ac:dyDescent="0.25">
      <c r="A16" s="174" t="s">
        <v>166</v>
      </c>
      <c r="B16" s="19" t="s">
        <v>455</v>
      </c>
      <c r="C16" s="19" t="s">
        <v>683</v>
      </c>
      <c r="D16" s="19" t="s">
        <v>687</v>
      </c>
    </row>
    <row r="17" spans="1:4" ht="16.5" thickBot="1" x14ac:dyDescent="0.3">
      <c r="A17" s="175"/>
      <c r="B17" s="88" t="s">
        <v>351</v>
      </c>
      <c r="C17" s="88" t="s">
        <v>684</v>
      </c>
      <c r="D17" s="88" t="s">
        <v>365</v>
      </c>
    </row>
    <row r="18" spans="1:4" ht="21.75" thickBot="1" x14ac:dyDescent="0.4">
      <c r="A18" s="588" t="s">
        <v>554</v>
      </c>
      <c r="B18" s="58">
        <v>700</v>
      </c>
      <c r="C18" s="58"/>
      <c r="D18" s="58">
        <f>SUM(B18:C18)</f>
        <v>700</v>
      </c>
    </row>
    <row r="19" spans="1:4" ht="21.75" thickBot="1" x14ac:dyDescent="0.4">
      <c r="A19" s="207"/>
      <c r="B19" s="179"/>
      <c r="C19" s="69"/>
      <c r="D19" s="69"/>
    </row>
    <row r="20" spans="1:4" ht="21.75" thickBot="1" x14ac:dyDescent="0.4">
      <c r="A20" s="149" t="s">
        <v>298</v>
      </c>
      <c r="B20" s="251">
        <f>B13+B18</f>
        <v>1990806</v>
      </c>
      <c r="C20" s="251">
        <f>C13+C18</f>
        <v>0</v>
      </c>
      <c r="D20" s="251">
        <f>D13+D18</f>
        <v>1990806</v>
      </c>
    </row>
    <row r="22" spans="1:4" x14ac:dyDescent="0.25">
      <c r="A22" s="81" t="s">
        <v>75</v>
      </c>
      <c r="B22" s="81"/>
      <c r="C22" s="81"/>
      <c r="D22" s="252"/>
    </row>
    <row r="23" spans="1:4" x14ac:dyDescent="0.25">
      <c r="A23" s="81" t="s">
        <v>76</v>
      </c>
      <c r="B23" s="81"/>
      <c r="C23" s="81"/>
      <c r="D23" s="81"/>
    </row>
  </sheetData>
  <customSheetViews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9" orientation="portrait" r:id="rId3"/>
  <headerFooter alignWithMargins="0">
    <oddHeader xml:space="preserve">&amp;R&amp;"-,Félkövér"&amp;12 
12. melléklet a 12/2025. (IV.30.) önkormányzati rendelethe&amp;"Times New Roman CE,Félkövér"z
"12. melléklet a 4/2025. (II.28) önkormányzati rendelethez"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4"/>
  <dimension ref="A2:F116"/>
  <sheetViews>
    <sheetView zoomScale="95" zoomScaleNormal="95" workbookViewId="0">
      <selection activeCell="A118" sqref="A118:XFD139"/>
    </sheetView>
  </sheetViews>
  <sheetFormatPr defaultRowHeight="15.75" x14ac:dyDescent="0.25"/>
  <cols>
    <col min="1" max="1" width="111.6640625" style="287" customWidth="1"/>
    <col min="2" max="2" width="34.1640625" style="288" customWidth="1"/>
    <col min="3" max="3" width="41.1640625" style="288" customWidth="1"/>
    <col min="4" max="4" width="38.1640625" style="212" bestFit="1" customWidth="1"/>
    <col min="5" max="5" width="13.83203125" style="253" customWidth="1"/>
    <col min="7" max="16384" width="9.33203125" style="253"/>
  </cols>
  <sheetData>
    <row r="2" spans="1:4" ht="21" x14ac:dyDescent="0.35">
      <c r="A2" s="959" t="s">
        <v>128</v>
      </c>
      <c r="B2" s="959"/>
      <c r="C2" s="959"/>
      <c r="D2" s="959"/>
    </row>
    <row r="3" spans="1:4" ht="19.5" thickBot="1" x14ac:dyDescent="0.35">
      <c r="A3" s="254" t="s">
        <v>38</v>
      </c>
      <c r="B3" s="255"/>
      <c r="C3" s="255"/>
      <c r="D3" s="256" t="s">
        <v>215</v>
      </c>
    </row>
    <row r="4" spans="1:4" x14ac:dyDescent="0.25">
      <c r="A4" s="213" t="s">
        <v>166</v>
      </c>
      <c r="B4" s="19" t="s">
        <v>455</v>
      </c>
      <c r="C4" s="19" t="s">
        <v>683</v>
      </c>
      <c r="D4" s="19" t="s">
        <v>687</v>
      </c>
    </row>
    <row r="5" spans="1:4" ht="16.5" thickBot="1" x14ac:dyDescent="0.3">
      <c r="A5" s="257"/>
      <c r="B5" s="88" t="s">
        <v>351</v>
      </c>
      <c r="C5" s="88" t="s">
        <v>684</v>
      </c>
      <c r="D5" s="88" t="s">
        <v>365</v>
      </c>
    </row>
    <row r="6" spans="1:4" s="81" customFormat="1" ht="21.75" thickBot="1" x14ac:dyDescent="0.4">
      <c r="A6" s="646" t="s">
        <v>555</v>
      </c>
      <c r="B6" s="229">
        <v>209018</v>
      </c>
      <c r="C6" s="229"/>
      <c r="D6" s="229">
        <f>SUM(B6:C6)</f>
        <v>209018</v>
      </c>
    </row>
    <row r="7" spans="1:4" ht="21" x14ac:dyDescent="0.35">
      <c r="A7" s="648" t="s">
        <v>4</v>
      </c>
      <c r="B7" s="629">
        <v>3134054</v>
      </c>
      <c r="C7" s="629"/>
      <c r="D7" s="629">
        <f>SUM(B7:C7)</f>
        <v>3134054</v>
      </c>
    </row>
    <row r="8" spans="1:4" ht="21.75" thickBot="1" x14ac:dyDescent="0.4">
      <c r="A8" s="262" t="s">
        <v>122</v>
      </c>
      <c r="B8" s="172">
        <f>SUM(B6:B7)</f>
        <v>3343072</v>
      </c>
      <c r="C8" s="172">
        <f t="shared" ref="C8:D8" si="0">SUM(C6:C7)</f>
        <v>0</v>
      </c>
      <c r="D8" s="172">
        <f t="shared" si="0"/>
        <v>3343072</v>
      </c>
    </row>
    <row r="9" spans="1:4" ht="21" x14ac:dyDescent="0.35">
      <c r="A9" s="263" t="s">
        <v>187</v>
      </c>
      <c r="B9" s="264"/>
      <c r="C9" s="264"/>
      <c r="D9" s="264"/>
    </row>
    <row r="10" spans="1:4" ht="21" x14ac:dyDescent="0.35">
      <c r="A10" s="260" t="s">
        <v>203</v>
      </c>
      <c r="B10" s="265">
        <v>400000</v>
      </c>
      <c r="C10" s="265"/>
      <c r="D10" s="265">
        <f>SUM(B10:C10)</f>
        <v>400000</v>
      </c>
    </row>
    <row r="11" spans="1:4" ht="21" x14ac:dyDescent="0.35">
      <c r="A11" s="266" t="s">
        <v>210</v>
      </c>
      <c r="B11" s="265">
        <v>700000</v>
      </c>
      <c r="C11" s="265"/>
      <c r="D11" s="265">
        <f t="shared" ref="D11:D15" si="1">SUM(B11:C11)</f>
        <v>700000</v>
      </c>
    </row>
    <row r="12" spans="1:4" ht="21" x14ac:dyDescent="0.35">
      <c r="A12" s="266" t="s">
        <v>265</v>
      </c>
      <c r="B12" s="265">
        <v>160000</v>
      </c>
      <c r="C12" s="265"/>
      <c r="D12" s="265">
        <f t="shared" si="1"/>
        <v>160000</v>
      </c>
    </row>
    <row r="13" spans="1:4" ht="21" x14ac:dyDescent="0.35">
      <c r="A13" s="266" t="s">
        <v>134</v>
      </c>
      <c r="B13" s="265">
        <v>554736</v>
      </c>
      <c r="C13" s="265"/>
      <c r="D13" s="265">
        <f t="shared" si="1"/>
        <v>554736</v>
      </c>
    </row>
    <row r="14" spans="1:4" ht="21" x14ac:dyDescent="0.35">
      <c r="A14" s="266" t="s">
        <v>372</v>
      </c>
      <c r="B14" s="265">
        <v>0</v>
      </c>
      <c r="C14" s="265"/>
      <c r="D14" s="265">
        <f t="shared" si="1"/>
        <v>0</v>
      </c>
    </row>
    <row r="15" spans="1:4" ht="21" x14ac:dyDescent="0.35">
      <c r="A15" s="267" t="s">
        <v>433</v>
      </c>
      <c r="B15" s="261">
        <v>0</v>
      </c>
      <c r="C15" s="261"/>
      <c r="D15" s="265">
        <f t="shared" si="1"/>
        <v>0</v>
      </c>
    </row>
    <row r="16" spans="1:4" ht="21" x14ac:dyDescent="0.35">
      <c r="A16" s="268" t="s">
        <v>198</v>
      </c>
      <c r="B16" s="269">
        <f>SUM(B10:B13)</f>
        <v>1814736</v>
      </c>
      <c r="C16" s="269">
        <f>SUM(C10:C15)</f>
        <v>0</v>
      </c>
      <c r="D16" s="269">
        <f>SUM(D10:D13)</f>
        <v>1814736</v>
      </c>
    </row>
    <row r="17" spans="1:4" ht="21" x14ac:dyDescent="0.35">
      <c r="A17" s="270" t="s">
        <v>5</v>
      </c>
      <c r="B17" s="264"/>
      <c r="C17" s="264"/>
      <c r="D17" s="264"/>
    </row>
    <row r="18" spans="1:4" ht="21" x14ac:dyDescent="0.35">
      <c r="A18" s="260" t="s">
        <v>381</v>
      </c>
      <c r="B18" s="265">
        <v>80000</v>
      </c>
      <c r="C18" s="265"/>
      <c r="D18" s="265">
        <f t="shared" ref="D18:D23" si="2">SUM(B18:C18)</f>
        <v>80000</v>
      </c>
    </row>
    <row r="19" spans="1:4" ht="21" x14ac:dyDescent="0.35">
      <c r="A19" s="260" t="s">
        <v>366</v>
      </c>
      <c r="B19" s="265">
        <v>63000</v>
      </c>
      <c r="C19" s="265"/>
      <c r="D19" s="265">
        <f t="shared" si="2"/>
        <v>63000</v>
      </c>
    </row>
    <row r="20" spans="1:4" ht="21" x14ac:dyDescent="0.35">
      <c r="A20" s="271" t="s">
        <v>221</v>
      </c>
      <c r="B20" s="233">
        <v>17500</v>
      </c>
      <c r="C20" s="233"/>
      <c r="D20" s="233">
        <f t="shared" si="2"/>
        <v>17500</v>
      </c>
    </row>
    <row r="21" spans="1:4" ht="21" x14ac:dyDescent="0.35">
      <c r="A21" s="266" t="s">
        <v>204</v>
      </c>
      <c r="B21" s="265">
        <v>15000</v>
      </c>
      <c r="C21" s="265"/>
      <c r="D21" s="265">
        <f t="shared" si="2"/>
        <v>15000</v>
      </c>
    </row>
    <row r="22" spans="1:4" ht="21" x14ac:dyDescent="0.35">
      <c r="A22" s="266" t="s">
        <v>673</v>
      </c>
      <c r="B22" s="265">
        <v>472625</v>
      </c>
      <c r="C22" s="265"/>
      <c r="D22" s="265">
        <f t="shared" si="2"/>
        <v>472625</v>
      </c>
    </row>
    <row r="23" spans="1:4" ht="21" x14ac:dyDescent="0.35">
      <c r="A23" s="272" t="s">
        <v>117</v>
      </c>
      <c r="B23" s="233">
        <v>0</v>
      </c>
      <c r="C23" s="233"/>
      <c r="D23" s="233">
        <f t="shared" si="2"/>
        <v>0</v>
      </c>
    </row>
    <row r="24" spans="1:4" ht="21" x14ac:dyDescent="0.35">
      <c r="A24" s="272" t="s">
        <v>142</v>
      </c>
      <c r="B24" s="233">
        <v>10000</v>
      </c>
      <c r="C24" s="233"/>
      <c r="D24" s="233">
        <f t="shared" ref="D24:D26" si="3">SUM(B24:C24)</f>
        <v>10000</v>
      </c>
    </row>
    <row r="25" spans="1:4" ht="21" x14ac:dyDescent="0.35">
      <c r="A25" s="272" t="s">
        <v>201</v>
      </c>
      <c r="B25" s="233">
        <v>0</v>
      </c>
      <c r="C25" s="233"/>
      <c r="D25" s="233">
        <f t="shared" si="3"/>
        <v>0</v>
      </c>
    </row>
    <row r="26" spans="1:4" ht="21" x14ac:dyDescent="0.35">
      <c r="A26" s="271" t="s">
        <v>453</v>
      </c>
      <c r="B26" s="233">
        <v>1000</v>
      </c>
      <c r="C26" s="233"/>
      <c r="D26" s="233">
        <f t="shared" si="3"/>
        <v>1000</v>
      </c>
    </row>
    <row r="27" spans="1:4" ht="21" x14ac:dyDescent="0.35">
      <c r="A27" s="260" t="s">
        <v>129</v>
      </c>
      <c r="B27" s="265">
        <v>13040</v>
      </c>
      <c r="C27" s="265"/>
      <c r="D27" s="265">
        <f>SUM(B27:C27)</f>
        <v>13040</v>
      </c>
    </row>
    <row r="28" spans="1:4" ht="21" x14ac:dyDescent="0.35">
      <c r="A28" s="272" t="s">
        <v>158</v>
      </c>
      <c r="B28" s="233">
        <v>1200</v>
      </c>
      <c r="C28" s="233"/>
      <c r="D28" s="233">
        <f>SUM(B28:C28)</f>
        <v>1200</v>
      </c>
    </row>
    <row r="29" spans="1:4" ht="21" x14ac:dyDescent="0.35">
      <c r="A29" s="271" t="s">
        <v>456</v>
      </c>
      <c r="B29" s="233">
        <v>0</v>
      </c>
      <c r="C29" s="233"/>
      <c r="D29" s="233">
        <f t="shared" ref="D29:D38" si="4">SUM(B29:C29)</f>
        <v>0</v>
      </c>
    </row>
    <row r="30" spans="1:4" ht="21" x14ac:dyDescent="0.35">
      <c r="A30" s="188" t="s">
        <v>559</v>
      </c>
      <c r="B30" s="233">
        <v>0</v>
      </c>
      <c r="C30" s="233"/>
      <c r="D30" s="233">
        <f t="shared" si="4"/>
        <v>0</v>
      </c>
    </row>
    <row r="31" spans="1:4" ht="21" x14ac:dyDescent="0.35">
      <c r="A31" s="10" t="s">
        <v>608</v>
      </c>
      <c r="B31" s="233">
        <v>0</v>
      </c>
      <c r="C31" s="233"/>
      <c r="D31" s="233">
        <f t="shared" si="4"/>
        <v>0</v>
      </c>
    </row>
    <row r="32" spans="1:4" ht="21" x14ac:dyDescent="0.35">
      <c r="A32" s="271" t="s">
        <v>212</v>
      </c>
      <c r="B32" s="233">
        <v>3154</v>
      </c>
      <c r="C32" s="233"/>
      <c r="D32" s="233">
        <f t="shared" si="4"/>
        <v>3154</v>
      </c>
    </row>
    <row r="33" spans="1:4" ht="21" x14ac:dyDescent="0.35">
      <c r="A33" s="272" t="s">
        <v>211</v>
      </c>
      <c r="B33" s="233">
        <v>4200</v>
      </c>
      <c r="C33" s="233"/>
      <c r="D33" s="233">
        <f t="shared" si="4"/>
        <v>4200</v>
      </c>
    </row>
    <row r="34" spans="1:4" ht="21" x14ac:dyDescent="0.35">
      <c r="A34" s="272" t="s">
        <v>435</v>
      </c>
      <c r="B34" s="233">
        <v>1414000</v>
      </c>
      <c r="C34" s="233"/>
      <c r="D34" s="233">
        <f t="shared" si="4"/>
        <v>1414000</v>
      </c>
    </row>
    <row r="35" spans="1:4" ht="33" x14ac:dyDescent="0.35">
      <c r="A35" s="272" t="s">
        <v>424</v>
      </c>
      <c r="B35" s="233">
        <v>2500</v>
      </c>
      <c r="C35" s="233"/>
      <c r="D35" s="233">
        <f>SUM(B35:C35)</f>
        <v>2500</v>
      </c>
    </row>
    <row r="36" spans="1:4" ht="21" x14ac:dyDescent="0.35">
      <c r="A36" s="272" t="s">
        <v>689</v>
      </c>
      <c r="B36" s="233"/>
      <c r="C36" s="233">
        <v>50000</v>
      </c>
      <c r="D36" s="233">
        <f t="shared" ref="D36:D37" si="5">SUM(B36:C36)</f>
        <v>50000</v>
      </c>
    </row>
    <row r="37" spans="1:4" ht="21" x14ac:dyDescent="0.35">
      <c r="A37" s="272" t="s">
        <v>690</v>
      </c>
      <c r="B37" s="233"/>
      <c r="C37" s="233">
        <f>9016+1500</f>
        <v>10516</v>
      </c>
      <c r="D37" s="233">
        <f t="shared" si="5"/>
        <v>10516</v>
      </c>
    </row>
    <row r="38" spans="1:4" ht="21" x14ac:dyDescent="0.35">
      <c r="A38" s="272" t="s">
        <v>537</v>
      </c>
      <c r="B38" s="233">
        <v>3810</v>
      </c>
      <c r="C38" s="233"/>
      <c r="D38" s="233">
        <f t="shared" si="4"/>
        <v>3810</v>
      </c>
    </row>
    <row r="39" spans="1:4" ht="21" x14ac:dyDescent="0.35">
      <c r="A39" s="260" t="s">
        <v>617</v>
      </c>
      <c r="B39" s="265"/>
      <c r="C39" s="265"/>
      <c r="D39" s="265">
        <f>SUM(B39:C39)</f>
        <v>0</v>
      </c>
    </row>
    <row r="40" spans="1:4" ht="21" x14ac:dyDescent="0.35">
      <c r="A40" s="266" t="s">
        <v>594</v>
      </c>
      <c r="B40" s="265">
        <v>3833106</v>
      </c>
      <c r="C40" s="265"/>
      <c r="D40" s="265">
        <f>SUM(B40:C40)</f>
        <v>3833106</v>
      </c>
    </row>
    <row r="41" spans="1:4" ht="21" x14ac:dyDescent="0.35">
      <c r="A41" s="272" t="s">
        <v>581</v>
      </c>
      <c r="B41" s="233">
        <v>0</v>
      </c>
      <c r="C41" s="233"/>
      <c r="D41" s="233">
        <f>SUM(B41:C41)</f>
        <v>0</v>
      </c>
    </row>
    <row r="42" spans="1:4" ht="21" x14ac:dyDescent="0.35">
      <c r="A42" s="272" t="s">
        <v>582</v>
      </c>
      <c r="B42" s="233">
        <v>0</v>
      </c>
      <c r="C42" s="233"/>
      <c r="D42" s="233">
        <f t="shared" ref="D42:D53" si="6">SUM(B42:C42)</f>
        <v>0</v>
      </c>
    </row>
    <row r="43" spans="1:4" ht="21" x14ac:dyDescent="0.35">
      <c r="A43" s="274" t="s">
        <v>400</v>
      </c>
      <c r="B43" s="264"/>
      <c r="C43" s="264"/>
      <c r="D43" s="233">
        <f t="shared" si="6"/>
        <v>0</v>
      </c>
    </row>
    <row r="44" spans="1:4" ht="21" x14ac:dyDescent="0.35">
      <c r="A44" s="271" t="s">
        <v>401</v>
      </c>
      <c r="B44" s="233">
        <v>127000</v>
      </c>
      <c r="C44" s="233"/>
      <c r="D44" s="233">
        <f t="shared" si="6"/>
        <v>127000</v>
      </c>
    </row>
    <row r="45" spans="1:4" ht="33" x14ac:dyDescent="0.35">
      <c r="A45" s="271" t="s">
        <v>465</v>
      </c>
      <c r="B45" s="233">
        <v>67000</v>
      </c>
      <c r="C45" s="233"/>
      <c r="D45" s="233">
        <f t="shared" si="6"/>
        <v>67000</v>
      </c>
    </row>
    <row r="46" spans="1:4" ht="21" x14ac:dyDescent="0.35">
      <c r="A46" s="263" t="s">
        <v>384</v>
      </c>
      <c r="B46" s="233"/>
      <c r="C46" s="233"/>
      <c r="D46" s="233">
        <f t="shared" si="6"/>
        <v>0</v>
      </c>
    </row>
    <row r="47" spans="1:4" ht="21" x14ac:dyDescent="0.35">
      <c r="A47" s="272" t="s">
        <v>466</v>
      </c>
      <c r="B47" s="233">
        <v>1000</v>
      </c>
      <c r="C47" s="233"/>
      <c r="D47" s="233">
        <f t="shared" si="6"/>
        <v>1000</v>
      </c>
    </row>
    <row r="48" spans="1:4" ht="21" x14ac:dyDescent="0.35">
      <c r="A48" s="271" t="s">
        <v>126</v>
      </c>
      <c r="B48" s="233">
        <v>8000</v>
      </c>
      <c r="C48" s="233"/>
      <c r="D48" s="233">
        <f t="shared" si="6"/>
        <v>8000</v>
      </c>
    </row>
    <row r="49" spans="1:4" ht="21" x14ac:dyDescent="0.35">
      <c r="A49" s="272" t="s">
        <v>82</v>
      </c>
      <c r="B49" s="233">
        <v>2000</v>
      </c>
      <c r="C49" s="233"/>
      <c r="D49" s="233">
        <f t="shared" si="6"/>
        <v>2000</v>
      </c>
    </row>
    <row r="50" spans="1:4" ht="21" x14ac:dyDescent="0.35">
      <c r="A50" s="272" t="s">
        <v>552</v>
      </c>
      <c r="B50" s="233">
        <v>2000</v>
      </c>
      <c r="C50" s="233"/>
      <c r="D50" s="233">
        <f t="shared" si="6"/>
        <v>2000</v>
      </c>
    </row>
    <row r="51" spans="1:4" ht="21" x14ac:dyDescent="0.35">
      <c r="A51" s="272" t="s">
        <v>450</v>
      </c>
      <c r="B51" s="233">
        <v>0</v>
      </c>
      <c r="C51" s="233"/>
      <c r="D51" s="233">
        <f t="shared" si="6"/>
        <v>0</v>
      </c>
    </row>
    <row r="52" spans="1:4" ht="21" x14ac:dyDescent="0.35">
      <c r="A52" s="263" t="s">
        <v>386</v>
      </c>
      <c r="B52" s="275"/>
      <c r="C52" s="275"/>
      <c r="D52" s="233">
        <f t="shared" si="6"/>
        <v>0</v>
      </c>
    </row>
    <row r="53" spans="1:4" ht="21" x14ac:dyDescent="0.35">
      <c r="A53" s="271" t="s">
        <v>389</v>
      </c>
      <c r="B53" s="233">
        <v>0</v>
      </c>
      <c r="C53" s="233"/>
      <c r="D53" s="233">
        <f t="shared" si="6"/>
        <v>0</v>
      </c>
    </row>
    <row r="54" spans="1:4" ht="33" customHeight="1" x14ac:dyDescent="0.35">
      <c r="A54" s="263" t="s">
        <v>394</v>
      </c>
      <c r="B54" s="258"/>
      <c r="C54" s="258"/>
      <c r="D54" s="258"/>
    </row>
    <row r="55" spans="1:4" ht="21" x14ac:dyDescent="0.35">
      <c r="A55" s="260" t="s">
        <v>482</v>
      </c>
      <c r="B55" s="265">
        <v>6000</v>
      </c>
      <c r="C55" s="265"/>
      <c r="D55" s="265">
        <f>SUM(B55:C55)</f>
        <v>6000</v>
      </c>
    </row>
    <row r="56" spans="1:4" ht="21" x14ac:dyDescent="0.35">
      <c r="A56" s="266" t="s">
        <v>145</v>
      </c>
      <c r="B56" s="265"/>
      <c r="C56" s="265"/>
      <c r="D56" s="265">
        <f>SUM(B56:C56)</f>
        <v>0</v>
      </c>
    </row>
    <row r="57" spans="1:4" ht="21" x14ac:dyDescent="0.35">
      <c r="A57" s="272" t="s">
        <v>86</v>
      </c>
      <c r="B57" s="233"/>
      <c r="C57" s="233"/>
      <c r="D57" s="233">
        <f>SUM(B57:C57)</f>
        <v>0</v>
      </c>
    </row>
    <row r="58" spans="1:4" ht="21" x14ac:dyDescent="0.35">
      <c r="A58" s="272" t="s">
        <v>396</v>
      </c>
      <c r="B58" s="233">
        <v>2241</v>
      </c>
      <c r="C58" s="233"/>
      <c r="D58" s="233">
        <f t="shared" ref="D58:D66" si="7">SUM(B58:C58)</f>
        <v>2241</v>
      </c>
    </row>
    <row r="59" spans="1:4" ht="21" x14ac:dyDescent="0.35">
      <c r="A59" s="272" t="s">
        <v>378</v>
      </c>
      <c r="B59" s="233">
        <v>5500</v>
      </c>
      <c r="C59" s="233"/>
      <c r="D59" s="233">
        <f t="shared" si="7"/>
        <v>5500</v>
      </c>
    </row>
    <row r="60" spans="1:4" ht="21" x14ac:dyDescent="0.35">
      <c r="A60" s="272" t="s">
        <v>616</v>
      </c>
      <c r="B60" s="233">
        <v>0</v>
      </c>
      <c r="C60" s="233"/>
      <c r="D60" s="233">
        <f t="shared" si="7"/>
        <v>0</v>
      </c>
    </row>
    <row r="61" spans="1:4" ht="21" x14ac:dyDescent="0.35">
      <c r="A61" s="272" t="s">
        <v>467</v>
      </c>
      <c r="B61" s="233">
        <v>0</v>
      </c>
      <c r="C61" s="233"/>
      <c r="D61" s="233">
        <f t="shared" si="7"/>
        <v>0</v>
      </c>
    </row>
    <row r="62" spans="1:4" ht="21" x14ac:dyDescent="0.35">
      <c r="A62" s="272" t="s">
        <v>648</v>
      </c>
      <c r="B62" s="233">
        <v>100000</v>
      </c>
      <c r="C62" s="233"/>
      <c r="D62" s="233">
        <f t="shared" si="7"/>
        <v>100000</v>
      </c>
    </row>
    <row r="63" spans="1:4" ht="21" x14ac:dyDescent="0.35">
      <c r="A63" s="272" t="s">
        <v>549</v>
      </c>
      <c r="B63" s="233">
        <v>0</v>
      </c>
      <c r="C63" s="233"/>
      <c r="D63" s="233">
        <f t="shared" si="7"/>
        <v>0</v>
      </c>
    </row>
    <row r="64" spans="1:4" ht="21" x14ac:dyDescent="0.35">
      <c r="A64" s="272" t="s">
        <v>483</v>
      </c>
      <c r="B64" s="233">
        <v>18500</v>
      </c>
      <c r="C64" s="233"/>
      <c r="D64" s="233">
        <f t="shared" si="7"/>
        <v>18500</v>
      </c>
    </row>
    <row r="65" spans="1:5" ht="21" x14ac:dyDescent="0.35">
      <c r="A65" s="272" t="s">
        <v>359</v>
      </c>
      <c r="B65" s="233">
        <v>50000</v>
      </c>
      <c r="C65" s="233"/>
      <c r="D65" s="233">
        <f t="shared" si="7"/>
        <v>50000</v>
      </c>
    </row>
    <row r="66" spans="1:5" ht="21.75" thickBot="1" x14ac:dyDescent="0.4">
      <c r="A66" s="257" t="s">
        <v>609</v>
      </c>
      <c r="B66" s="577">
        <v>0</v>
      </c>
      <c r="C66" s="577"/>
      <c r="D66" s="650">
        <f t="shared" si="7"/>
        <v>0</v>
      </c>
    </row>
    <row r="67" spans="1:5" ht="21" x14ac:dyDescent="0.35">
      <c r="A67" s="263" t="s">
        <v>8</v>
      </c>
      <c r="B67" s="275"/>
      <c r="C67" s="275"/>
      <c r="D67" s="275"/>
    </row>
    <row r="68" spans="1:5" ht="33" x14ac:dyDescent="0.35">
      <c r="A68" s="260" t="s">
        <v>37</v>
      </c>
      <c r="B68" s="265">
        <v>8000</v>
      </c>
      <c r="C68" s="265"/>
      <c r="D68" s="265">
        <f>SUM(B68:C68)</f>
        <v>8000</v>
      </c>
      <c r="E68" s="624"/>
    </row>
    <row r="69" spans="1:5" ht="21" x14ac:dyDescent="0.35">
      <c r="A69" s="276" t="s">
        <v>688</v>
      </c>
      <c r="B69" s="233">
        <v>25500</v>
      </c>
      <c r="C69" s="233"/>
      <c r="D69" s="233">
        <f>SUM(B69:C69)</f>
        <v>25500</v>
      </c>
      <c r="E69" s="624"/>
    </row>
    <row r="70" spans="1:5" ht="21" x14ac:dyDescent="0.35">
      <c r="A70" s="276" t="s">
        <v>30</v>
      </c>
      <c r="B70" s="233">
        <v>7000</v>
      </c>
      <c r="C70" s="233"/>
      <c r="D70" s="233">
        <f t="shared" ref="D70:D90" si="8">SUM(B70:C70)</f>
        <v>7000</v>
      </c>
      <c r="E70" s="624"/>
    </row>
    <row r="71" spans="1:5" ht="21" x14ac:dyDescent="0.35">
      <c r="A71" s="276" t="s">
        <v>354</v>
      </c>
      <c r="B71" s="233">
        <v>30000</v>
      </c>
      <c r="C71" s="233"/>
      <c r="D71" s="233">
        <f t="shared" si="8"/>
        <v>30000</v>
      </c>
      <c r="E71" s="624"/>
    </row>
    <row r="72" spans="1:5" ht="21" x14ac:dyDescent="0.35">
      <c r="A72" s="276" t="s">
        <v>228</v>
      </c>
      <c r="B72" s="233">
        <v>300</v>
      </c>
      <c r="C72" s="233"/>
      <c r="D72" s="233">
        <f t="shared" si="8"/>
        <v>300</v>
      </c>
      <c r="E72" s="624"/>
    </row>
    <row r="73" spans="1:5" ht="21" x14ac:dyDescent="0.35">
      <c r="A73" s="276" t="s">
        <v>130</v>
      </c>
      <c r="B73" s="233">
        <v>8300</v>
      </c>
      <c r="C73" s="233"/>
      <c r="D73" s="233">
        <f t="shared" si="8"/>
        <v>8300</v>
      </c>
      <c r="E73" s="624"/>
    </row>
    <row r="74" spans="1:5" ht="21" x14ac:dyDescent="0.35">
      <c r="A74" s="272" t="s">
        <v>361</v>
      </c>
      <c r="B74" s="233">
        <v>3500</v>
      </c>
      <c r="C74" s="233"/>
      <c r="D74" s="233">
        <f t="shared" si="8"/>
        <v>3500</v>
      </c>
      <c r="E74" s="624"/>
    </row>
    <row r="75" spans="1:5" ht="21" x14ac:dyDescent="0.35">
      <c r="A75" s="272" t="s">
        <v>402</v>
      </c>
      <c r="B75" s="233">
        <v>3810</v>
      </c>
      <c r="C75" s="233"/>
      <c r="D75" s="233">
        <f t="shared" si="8"/>
        <v>3810</v>
      </c>
      <c r="E75" s="624"/>
    </row>
    <row r="76" spans="1:5" ht="21" x14ac:dyDescent="0.35">
      <c r="A76" s="272" t="s">
        <v>379</v>
      </c>
      <c r="B76" s="233">
        <v>500</v>
      </c>
      <c r="C76" s="233"/>
      <c r="D76" s="233">
        <f t="shared" si="8"/>
        <v>500</v>
      </c>
      <c r="E76" s="624"/>
    </row>
    <row r="77" spans="1:5" ht="21" x14ac:dyDescent="0.35">
      <c r="A77" s="272" t="s">
        <v>445</v>
      </c>
      <c r="B77" s="233">
        <v>0</v>
      </c>
      <c r="C77" s="233"/>
      <c r="D77" s="233">
        <f t="shared" si="8"/>
        <v>0</v>
      </c>
      <c r="E77" s="624"/>
    </row>
    <row r="78" spans="1:5" ht="21" x14ac:dyDescent="0.35">
      <c r="A78" s="272" t="s">
        <v>510</v>
      </c>
      <c r="B78" s="233">
        <v>7500</v>
      </c>
      <c r="C78" s="233"/>
      <c r="D78" s="233">
        <f t="shared" si="8"/>
        <v>7500</v>
      </c>
      <c r="E78" s="624"/>
    </row>
    <row r="79" spans="1:5" ht="21" x14ac:dyDescent="0.35">
      <c r="A79" s="272" t="s">
        <v>511</v>
      </c>
      <c r="B79" s="233">
        <v>0</v>
      </c>
      <c r="C79" s="233"/>
      <c r="D79" s="233">
        <f t="shared" si="8"/>
        <v>0</v>
      </c>
      <c r="E79" s="624"/>
    </row>
    <row r="80" spans="1:5" ht="21" x14ac:dyDescent="0.35">
      <c r="A80" s="272" t="s">
        <v>512</v>
      </c>
      <c r="B80" s="233">
        <v>2500</v>
      </c>
      <c r="C80" s="233"/>
      <c r="D80" s="233">
        <f t="shared" si="8"/>
        <v>2500</v>
      </c>
      <c r="E80" s="624"/>
    </row>
    <row r="81" spans="1:5" ht="21" x14ac:dyDescent="0.35">
      <c r="A81" s="272" t="s">
        <v>513</v>
      </c>
      <c r="B81" s="233">
        <v>2500</v>
      </c>
      <c r="C81" s="233"/>
      <c r="D81" s="233">
        <f t="shared" si="8"/>
        <v>2500</v>
      </c>
      <c r="E81" s="624"/>
    </row>
    <row r="82" spans="1:5" ht="21" x14ac:dyDescent="0.35">
      <c r="A82" s="263" t="s">
        <v>7</v>
      </c>
      <c r="B82" s="275"/>
      <c r="C82" s="275"/>
      <c r="D82" s="233">
        <f t="shared" si="8"/>
        <v>0</v>
      </c>
      <c r="E82" s="625"/>
    </row>
    <row r="83" spans="1:5" ht="21" x14ac:dyDescent="0.35">
      <c r="A83" s="271" t="s">
        <v>43</v>
      </c>
      <c r="B83" s="233">
        <v>15000</v>
      </c>
      <c r="C83" s="233"/>
      <c r="D83" s="233">
        <f t="shared" si="8"/>
        <v>15000</v>
      </c>
    </row>
    <row r="84" spans="1:5" ht="21" x14ac:dyDescent="0.35">
      <c r="A84" s="278" t="s">
        <v>518</v>
      </c>
      <c r="B84" s="233"/>
      <c r="C84" s="233"/>
      <c r="D84" s="233">
        <f t="shared" si="8"/>
        <v>0</v>
      </c>
    </row>
    <row r="85" spans="1:5" ht="21" x14ac:dyDescent="0.35">
      <c r="A85" s="276" t="s">
        <v>355</v>
      </c>
      <c r="B85" s="233">
        <v>1500</v>
      </c>
      <c r="C85" s="233"/>
      <c r="D85" s="233">
        <f t="shared" si="8"/>
        <v>1500</v>
      </c>
    </row>
    <row r="86" spans="1:5" ht="21" x14ac:dyDescent="0.35">
      <c r="A86" s="276" t="s">
        <v>556</v>
      </c>
      <c r="B86" s="233">
        <v>0</v>
      </c>
      <c r="C86" s="233"/>
      <c r="D86" s="233">
        <f t="shared" si="8"/>
        <v>0</v>
      </c>
    </row>
    <row r="87" spans="1:5" ht="21" x14ac:dyDescent="0.35">
      <c r="A87" s="276" t="s">
        <v>451</v>
      </c>
      <c r="B87" s="233">
        <v>0</v>
      </c>
      <c r="C87" s="233"/>
      <c r="D87" s="233">
        <f t="shared" si="8"/>
        <v>0</v>
      </c>
    </row>
    <row r="88" spans="1:5" ht="48.75" x14ac:dyDescent="0.35">
      <c r="A88" s="276" t="s">
        <v>368</v>
      </c>
      <c r="B88" s="233">
        <v>4500</v>
      </c>
      <c r="C88" s="233"/>
      <c r="D88" s="233">
        <f t="shared" si="8"/>
        <v>4500</v>
      </c>
    </row>
    <row r="89" spans="1:5" ht="21" x14ac:dyDescent="0.35">
      <c r="A89" s="279" t="s">
        <v>6</v>
      </c>
      <c r="B89" s="258"/>
      <c r="C89" s="258"/>
      <c r="D89" s="233">
        <f t="shared" si="8"/>
        <v>0</v>
      </c>
    </row>
    <row r="90" spans="1:5" ht="21" x14ac:dyDescent="0.35">
      <c r="A90" s="271" t="s">
        <v>284</v>
      </c>
      <c r="B90" s="233">
        <v>0</v>
      </c>
      <c r="C90" s="233"/>
      <c r="D90" s="233">
        <f t="shared" si="8"/>
        <v>0</v>
      </c>
    </row>
    <row r="91" spans="1:5" s="210" customFormat="1" ht="21.75" thickBot="1" x14ac:dyDescent="0.4">
      <c r="A91" s="262" t="s">
        <v>213</v>
      </c>
      <c r="B91" s="172">
        <f>SUM(B18:B90)</f>
        <v>6443786</v>
      </c>
      <c r="C91" s="172">
        <f>SUM(C18:C90)</f>
        <v>60516</v>
      </c>
      <c r="D91" s="172">
        <f>SUM(D18:D90)</f>
        <v>6504302</v>
      </c>
    </row>
    <row r="92" spans="1:5" ht="21" x14ac:dyDescent="0.35">
      <c r="A92" s="280" t="s">
        <v>99</v>
      </c>
      <c r="B92" s="264"/>
      <c r="C92" s="264"/>
      <c r="D92" s="264"/>
    </row>
    <row r="93" spans="1:5" ht="21" x14ac:dyDescent="0.35">
      <c r="A93" s="281" t="s">
        <v>411</v>
      </c>
      <c r="B93" s="233">
        <v>76672</v>
      </c>
      <c r="C93" s="233"/>
      <c r="D93" s="233">
        <f>SUM(B93:C93)</f>
        <v>76672</v>
      </c>
    </row>
    <row r="94" spans="1:5" ht="21" x14ac:dyDescent="0.35">
      <c r="A94" s="647" t="s">
        <v>545</v>
      </c>
      <c r="B94" s="233">
        <v>0</v>
      </c>
      <c r="C94" s="233"/>
      <c r="D94" s="233">
        <f t="shared" ref="D94:D101" si="9">SUM(B94:C94)</f>
        <v>0</v>
      </c>
    </row>
    <row r="95" spans="1:5" ht="21" x14ac:dyDescent="0.35">
      <c r="A95" s="281" t="s">
        <v>580</v>
      </c>
      <c r="B95" s="233"/>
      <c r="C95" s="233"/>
      <c r="D95" s="233">
        <f t="shared" si="9"/>
        <v>0</v>
      </c>
    </row>
    <row r="96" spans="1:5" ht="21" x14ac:dyDescent="0.35">
      <c r="A96" s="281" t="s">
        <v>579</v>
      </c>
      <c r="B96" s="233"/>
      <c r="C96" s="233"/>
      <c r="D96" s="233">
        <f t="shared" si="9"/>
        <v>0</v>
      </c>
    </row>
    <row r="97" spans="1:4" ht="21" x14ac:dyDescent="0.35">
      <c r="A97" s="273" t="s">
        <v>501</v>
      </c>
      <c r="B97" s="233"/>
      <c r="C97" s="233"/>
      <c r="D97" s="233">
        <f t="shared" si="9"/>
        <v>0</v>
      </c>
    </row>
    <row r="98" spans="1:4" ht="33" x14ac:dyDescent="0.35">
      <c r="A98" s="281" t="s">
        <v>596</v>
      </c>
      <c r="B98" s="233"/>
      <c r="C98" s="233"/>
      <c r="D98" s="233">
        <f t="shared" si="9"/>
        <v>0</v>
      </c>
    </row>
    <row r="99" spans="1:4" ht="21" x14ac:dyDescent="0.35">
      <c r="A99" s="281" t="s">
        <v>604</v>
      </c>
      <c r="B99" s="233"/>
      <c r="C99" s="233"/>
      <c r="D99" s="233">
        <f t="shared" si="9"/>
        <v>0</v>
      </c>
    </row>
    <row r="100" spans="1:4" ht="21" x14ac:dyDescent="0.35">
      <c r="A100" s="281" t="s">
        <v>605</v>
      </c>
      <c r="B100" s="233"/>
      <c r="C100" s="233"/>
      <c r="D100" s="233">
        <f t="shared" si="9"/>
        <v>0</v>
      </c>
    </row>
    <row r="101" spans="1:4" ht="21" x14ac:dyDescent="0.35">
      <c r="A101" s="273" t="s">
        <v>492</v>
      </c>
      <c r="B101" s="233"/>
      <c r="C101" s="233"/>
      <c r="D101" s="233">
        <f t="shared" si="9"/>
        <v>0</v>
      </c>
    </row>
    <row r="102" spans="1:4" s="210" customFormat="1" ht="21.75" thickBot="1" x14ac:dyDescent="0.4">
      <c r="A102" s="262" t="s">
        <v>213</v>
      </c>
      <c r="B102" s="172">
        <f>SUM(B93:B101)</f>
        <v>76672</v>
      </c>
      <c r="C102" s="172">
        <f>SUM(C93:C101)</f>
        <v>0</v>
      </c>
      <c r="D102" s="172">
        <f>SUM(D93:D101)</f>
        <v>76672</v>
      </c>
    </row>
    <row r="103" spans="1:4" s="210" customFormat="1" ht="21.75" thickBot="1" x14ac:dyDescent="0.4">
      <c r="A103" s="282" t="s">
        <v>123</v>
      </c>
      <c r="B103" s="283">
        <f>B16+B91+B102</f>
        <v>8335194</v>
      </c>
      <c r="C103" s="283">
        <f>C16+C91+C102</f>
        <v>60516</v>
      </c>
      <c r="D103" s="283">
        <f>D16+D91+D102</f>
        <v>8395710</v>
      </c>
    </row>
    <row r="104" spans="1:4" s="286" customFormat="1" ht="44.25" customHeight="1" thickBot="1" x14ac:dyDescent="0.4">
      <c r="A104" s="284" t="s">
        <v>303</v>
      </c>
      <c r="B104" s="285">
        <f>B103+B8</f>
        <v>11678266</v>
      </c>
      <c r="C104" s="285">
        <f>C103+C8</f>
        <v>60516</v>
      </c>
      <c r="D104" s="285">
        <f>D103+D8</f>
        <v>11738782</v>
      </c>
    </row>
    <row r="106" spans="1:4" ht="19.5" thickBot="1" x14ac:dyDescent="0.35">
      <c r="A106" s="254" t="s">
        <v>83</v>
      </c>
      <c r="B106" s="289"/>
      <c r="C106" s="289"/>
      <c r="D106" s="290"/>
    </row>
    <row r="107" spans="1:4" x14ac:dyDescent="0.25">
      <c r="A107" s="231" t="s">
        <v>166</v>
      </c>
      <c r="B107" s="19" t="s">
        <v>455</v>
      </c>
      <c r="C107" s="19" t="s">
        <v>683</v>
      </c>
      <c r="D107" s="19" t="s">
        <v>687</v>
      </c>
    </row>
    <row r="108" spans="1:4" ht="16.5" thickBot="1" x14ac:dyDescent="0.3">
      <c r="A108" s="291"/>
      <c r="B108" s="88" t="s">
        <v>351</v>
      </c>
      <c r="C108" s="88" t="s">
        <v>684</v>
      </c>
      <c r="D108" s="88" t="s">
        <v>365</v>
      </c>
    </row>
    <row r="109" spans="1:4" ht="21.75" thickBot="1" x14ac:dyDescent="0.4">
      <c r="A109" s="594" t="s">
        <v>555</v>
      </c>
      <c r="B109" s="595">
        <v>0</v>
      </c>
      <c r="C109" s="595"/>
      <c r="D109" s="595">
        <f>SUM(B109:C109)</f>
        <v>0</v>
      </c>
    </row>
    <row r="110" spans="1:4" ht="21.75" thickBot="1" x14ac:dyDescent="0.4">
      <c r="A110" s="271" t="s">
        <v>4</v>
      </c>
      <c r="B110" s="233">
        <v>72163</v>
      </c>
      <c r="C110" s="233"/>
      <c r="D110" s="595">
        <f>SUM(B110:C110)</f>
        <v>72163</v>
      </c>
    </row>
    <row r="111" spans="1:4" s="210" customFormat="1" ht="42.75" customHeight="1" thickBot="1" x14ac:dyDescent="0.4">
      <c r="A111" s="292" t="s">
        <v>302</v>
      </c>
      <c r="B111" s="259">
        <f>B109+B110</f>
        <v>72163</v>
      </c>
      <c r="C111" s="259">
        <f>C109+C110</f>
        <v>0</v>
      </c>
      <c r="D111" s="259">
        <f>D109+D110</f>
        <v>72163</v>
      </c>
    </row>
    <row r="112" spans="1:4" ht="21.75" thickBot="1" x14ac:dyDescent="0.4">
      <c r="A112" s="277"/>
      <c r="B112" s="293"/>
      <c r="C112" s="293"/>
      <c r="D112" s="293"/>
    </row>
    <row r="113" spans="1:4" s="210" customFormat="1" ht="41.25" customHeight="1" thickBot="1" x14ac:dyDescent="0.4">
      <c r="A113" s="294" t="s">
        <v>304</v>
      </c>
      <c r="B113" s="259">
        <f>B104+B111</f>
        <v>11750429</v>
      </c>
      <c r="C113" s="259">
        <f>C104+C111</f>
        <v>60516</v>
      </c>
      <c r="D113" s="259">
        <f>D104+D111</f>
        <v>11810945</v>
      </c>
    </row>
    <row r="115" spans="1:4" ht="18.75" x14ac:dyDescent="0.3">
      <c r="A115" s="287" t="s">
        <v>75</v>
      </c>
      <c r="D115" s="295"/>
    </row>
    <row r="116" spans="1:4" x14ac:dyDescent="0.25">
      <c r="A116" s="287" t="s">
        <v>76</v>
      </c>
    </row>
  </sheetData>
  <customSheetViews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5" orientation="portrait" r:id="rId3"/>
  <headerFooter alignWithMargins="0">
    <oddHeader xml:space="preserve">&amp;R&amp;"-,Félkövér"&amp;12 
13. melléklet a 12/2025. (IV.30.) önkormányzati rendelethe&amp;"Times New Roman CE,Félkövér"z
"13. melléklet a 4/2025. (II.28) önkormányzati rendelethez"
</oddHeader>
  </headerFooter>
  <rowBreaks count="1" manualBreakCount="1">
    <brk id="66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8"/>
  <sheetViews>
    <sheetView zoomScale="89" zoomScaleNormal="89" workbookViewId="0">
      <selection activeCell="D7" sqref="D7"/>
    </sheetView>
  </sheetViews>
  <sheetFormatPr defaultRowHeight="15.75" x14ac:dyDescent="0.25"/>
  <cols>
    <col min="1" max="1" width="88.6640625" style="77" customWidth="1"/>
    <col min="2" max="2" width="39.6640625" style="77" customWidth="1"/>
    <col min="3" max="3" width="39.1640625" style="77" customWidth="1"/>
    <col min="4" max="4" width="38.1640625" style="77" bestFit="1" customWidth="1"/>
    <col min="5" max="5" width="11.33203125" style="77" bestFit="1" customWidth="1"/>
    <col min="6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58" t="s">
        <v>642</v>
      </c>
      <c r="B2" s="958"/>
      <c r="C2" s="958"/>
      <c r="D2" s="958"/>
    </row>
    <row r="3" spans="1:4" x14ac:dyDescent="0.25">
      <c r="A3" s="81" t="s">
        <v>12</v>
      </c>
      <c r="B3" s="81"/>
      <c r="C3" s="81"/>
      <c r="D3" s="81"/>
    </row>
    <row r="4" spans="1:4" ht="16.5" thickBot="1" x14ac:dyDescent="0.3">
      <c r="D4" s="157" t="s">
        <v>215</v>
      </c>
    </row>
    <row r="5" spans="1:4" x14ac:dyDescent="0.25">
      <c r="A5" s="174" t="s">
        <v>166</v>
      </c>
      <c r="B5" s="19" t="s">
        <v>455</v>
      </c>
      <c r="C5" s="19" t="s">
        <v>683</v>
      </c>
      <c r="D5" s="19" t="s">
        <v>687</v>
      </c>
    </row>
    <row r="6" spans="1:4" ht="16.5" thickBot="1" x14ac:dyDescent="0.3">
      <c r="A6" s="175"/>
      <c r="B6" s="88" t="s">
        <v>351</v>
      </c>
      <c r="C6" s="88" t="s">
        <v>684</v>
      </c>
      <c r="D6" s="88" t="s">
        <v>365</v>
      </c>
    </row>
    <row r="7" spans="1:4" ht="21" x14ac:dyDescent="0.35">
      <c r="A7" s="637" t="s">
        <v>641</v>
      </c>
      <c r="B7" s="163">
        <v>18500</v>
      </c>
      <c r="C7" s="163"/>
      <c r="D7" s="163">
        <f>SUM(B7:C7)</f>
        <v>18500</v>
      </c>
    </row>
    <row r="8" spans="1:4" ht="21" x14ac:dyDescent="0.35">
      <c r="A8" s="242" t="s">
        <v>447</v>
      </c>
      <c r="B8" s="35">
        <v>4000</v>
      </c>
      <c r="C8" s="35"/>
      <c r="D8" s="35">
        <f>SUM(B8:C8)</f>
        <v>4000</v>
      </c>
    </row>
    <row r="9" spans="1:4" ht="48.75" x14ac:dyDescent="0.35">
      <c r="A9" s="242" t="s">
        <v>630</v>
      </c>
      <c r="B9" s="32">
        <v>9200</v>
      </c>
      <c r="C9" s="32"/>
      <c r="D9" s="35">
        <f t="shared" ref="D9:D27" si="0">SUM(B9:C9)</f>
        <v>9200</v>
      </c>
    </row>
    <row r="10" spans="1:4" ht="21" x14ac:dyDescent="0.35">
      <c r="A10" s="10" t="s">
        <v>640</v>
      </c>
      <c r="B10" s="32">
        <v>420000</v>
      </c>
      <c r="C10" s="32"/>
      <c r="D10" s="35">
        <f t="shared" si="0"/>
        <v>420000</v>
      </c>
    </row>
    <row r="11" spans="1:4" ht="42.6" customHeight="1" x14ac:dyDescent="0.35">
      <c r="A11" s="242" t="s">
        <v>639</v>
      </c>
      <c r="B11" s="35">
        <v>297000</v>
      </c>
      <c r="C11" s="35"/>
      <c r="D11" s="35">
        <f t="shared" si="0"/>
        <v>297000</v>
      </c>
    </row>
    <row r="12" spans="1:4" ht="21" x14ac:dyDescent="0.35">
      <c r="A12" s="190" t="s">
        <v>281</v>
      </c>
      <c r="B12" s="32">
        <v>40000</v>
      </c>
      <c r="C12" s="32"/>
      <c r="D12" s="35">
        <f t="shared" si="0"/>
        <v>40000</v>
      </c>
    </row>
    <row r="13" spans="1:4" ht="21" x14ac:dyDescent="0.35">
      <c r="A13" s="168" t="s">
        <v>409</v>
      </c>
      <c r="B13" s="35">
        <v>55500</v>
      </c>
      <c r="C13" s="35"/>
      <c r="D13" s="35">
        <f t="shared" si="0"/>
        <v>55500</v>
      </c>
    </row>
    <row r="14" spans="1:4" ht="21" x14ac:dyDescent="0.35">
      <c r="A14" s="168" t="s">
        <v>638</v>
      </c>
      <c r="B14" s="35">
        <v>0</v>
      </c>
      <c r="C14" s="35"/>
      <c r="D14" s="35">
        <f t="shared" si="0"/>
        <v>0</v>
      </c>
    </row>
    <row r="15" spans="1:4" ht="21" x14ac:dyDescent="0.35">
      <c r="A15" s="168" t="s">
        <v>644</v>
      </c>
      <c r="B15" s="35">
        <v>50000</v>
      </c>
      <c r="C15" s="35"/>
      <c r="D15" s="35">
        <f t="shared" si="0"/>
        <v>50000</v>
      </c>
    </row>
    <row r="16" spans="1:4" ht="21" x14ac:dyDescent="0.35">
      <c r="A16" s="168" t="s">
        <v>438</v>
      </c>
      <c r="B16" s="35">
        <v>0</v>
      </c>
      <c r="C16" s="35"/>
      <c r="D16" s="35">
        <f t="shared" si="0"/>
        <v>0</v>
      </c>
    </row>
    <row r="17" spans="1:4" ht="33" x14ac:dyDescent="0.35">
      <c r="A17" s="168" t="s">
        <v>637</v>
      </c>
      <c r="B17" s="35">
        <v>8268</v>
      </c>
      <c r="C17" s="35"/>
      <c r="D17" s="35">
        <f t="shared" si="0"/>
        <v>8268</v>
      </c>
    </row>
    <row r="18" spans="1:4" ht="33" x14ac:dyDescent="0.35">
      <c r="A18" s="168" t="s">
        <v>636</v>
      </c>
      <c r="B18" s="35">
        <v>8220</v>
      </c>
      <c r="C18" s="35"/>
      <c r="D18" s="35">
        <f t="shared" si="0"/>
        <v>8220</v>
      </c>
    </row>
    <row r="19" spans="1:4" ht="33" x14ac:dyDescent="0.35">
      <c r="A19" s="168" t="s">
        <v>441</v>
      </c>
      <c r="B19" s="40">
        <v>200</v>
      </c>
      <c r="C19" s="40"/>
      <c r="D19" s="35">
        <f t="shared" si="0"/>
        <v>200</v>
      </c>
    </row>
    <row r="20" spans="1:4" ht="21" x14ac:dyDescent="0.35">
      <c r="A20" s="168" t="s">
        <v>635</v>
      </c>
      <c r="B20" s="40">
        <v>5000</v>
      </c>
      <c r="C20" s="40"/>
      <c r="D20" s="35">
        <f t="shared" si="0"/>
        <v>5000</v>
      </c>
    </row>
    <row r="21" spans="1:4" ht="21" x14ac:dyDescent="0.35">
      <c r="A21" s="188" t="s">
        <v>634</v>
      </c>
      <c r="B21" s="35">
        <v>1089</v>
      </c>
      <c r="C21" s="35"/>
      <c r="D21" s="35">
        <f t="shared" si="0"/>
        <v>1089</v>
      </c>
    </row>
    <row r="22" spans="1:4" ht="21" x14ac:dyDescent="0.35">
      <c r="A22" s="188" t="s">
        <v>528</v>
      </c>
      <c r="B22" s="35">
        <v>0</v>
      </c>
      <c r="C22" s="35"/>
      <c r="D22" s="35">
        <f t="shared" si="0"/>
        <v>0</v>
      </c>
    </row>
    <row r="23" spans="1:4" ht="21" x14ac:dyDescent="0.35">
      <c r="A23" s="188" t="s">
        <v>610</v>
      </c>
      <c r="B23" s="35">
        <v>0</v>
      </c>
      <c r="C23" s="35"/>
      <c r="D23" s="35">
        <f t="shared" si="0"/>
        <v>0</v>
      </c>
    </row>
    <row r="24" spans="1:4" ht="21" x14ac:dyDescent="0.35">
      <c r="A24" s="188" t="s">
        <v>645</v>
      </c>
      <c r="B24" s="35">
        <v>0</v>
      </c>
      <c r="C24" s="35"/>
      <c r="D24" s="35">
        <f t="shared" si="0"/>
        <v>0</v>
      </c>
    </row>
    <row r="25" spans="1:4" ht="21" x14ac:dyDescent="0.35">
      <c r="A25" s="188" t="s">
        <v>479</v>
      </c>
      <c r="B25" s="35">
        <v>1000</v>
      </c>
      <c r="C25" s="35"/>
      <c r="D25" s="35">
        <f t="shared" si="0"/>
        <v>1000</v>
      </c>
    </row>
    <row r="26" spans="1:4" ht="21" x14ac:dyDescent="0.35">
      <c r="A26" s="188" t="s">
        <v>669</v>
      </c>
      <c r="B26" s="35">
        <v>19000</v>
      </c>
      <c r="C26" s="35"/>
      <c r="D26" s="35">
        <f t="shared" si="0"/>
        <v>19000</v>
      </c>
    </row>
    <row r="27" spans="1:4" ht="21.75" thickBot="1" x14ac:dyDescent="0.4">
      <c r="A27" s="636" t="s">
        <v>633</v>
      </c>
      <c r="B27" s="35"/>
      <c r="C27" s="35"/>
      <c r="D27" s="35">
        <f t="shared" si="0"/>
        <v>0</v>
      </c>
    </row>
    <row r="28" spans="1:4" ht="21.75" thickBot="1" x14ac:dyDescent="0.4">
      <c r="A28" s="205" t="s">
        <v>632</v>
      </c>
      <c r="B28" s="58">
        <f>SUM(B7:B27)</f>
        <v>936977</v>
      </c>
      <c r="C28" s="58">
        <f>SUM(C7:C27)</f>
        <v>0</v>
      </c>
      <c r="D28" s="58">
        <f>SUM(D7:D27)</f>
        <v>936977</v>
      </c>
    </row>
    <row r="30" spans="1:4" x14ac:dyDescent="0.25">
      <c r="A30" s="81" t="s">
        <v>75</v>
      </c>
      <c r="B30" s="81"/>
      <c r="C30" s="81"/>
      <c r="D30" s="180"/>
    </row>
    <row r="31" spans="1:4" x14ac:dyDescent="0.25">
      <c r="A31" s="81" t="s">
        <v>76</v>
      </c>
      <c r="B31" s="81"/>
      <c r="C31" s="81"/>
      <c r="D31" s="81"/>
    </row>
    <row r="33" spans="4:4" x14ac:dyDescent="0.25">
      <c r="D33" s="78"/>
    </row>
    <row r="34" spans="4:4" x14ac:dyDescent="0.25">
      <c r="D34" s="78"/>
    </row>
    <row r="35" spans="4:4" x14ac:dyDescent="0.25">
      <c r="D35" s="78"/>
    </row>
    <row r="36" spans="4:4" x14ac:dyDescent="0.25">
      <c r="D36" s="78"/>
    </row>
    <row r="37" spans="4:4" x14ac:dyDescent="0.25">
      <c r="D37" s="173"/>
    </row>
    <row r="38" spans="4:4" x14ac:dyDescent="0.25">
      <c r="D38" s="78"/>
    </row>
    <row r="39" spans="4:4" x14ac:dyDescent="0.25">
      <c r="D39" s="78"/>
    </row>
    <row r="40" spans="4:4" x14ac:dyDescent="0.25">
      <c r="D40" s="78"/>
    </row>
    <row r="41" spans="4:4" x14ac:dyDescent="0.25">
      <c r="D41" s="78"/>
    </row>
    <row r="44" spans="4:4" x14ac:dyDescent="0.25">
      <c r="D44" s="78"/>
    </row>
    <row r="48" spans="4:4" x14ac:dyDescent="0.25">
      <c r="D48" s="638"/>
    </row>
  </sheetData>
  <mergeCells count="1">
    <mergeCell ref="A2:D2"/>
  </mergeCells>
  <printOptions horizontalCentered="1" verticalCentered="1"/>
  <pageMargins left="0.59055118110236227" right="0.59055118110236227" top="0" bottom="0" header="0.51181102362204722" footer="0.51181102362204722"/>
  <pageSetup paperSize="9" scale="60" orientation="portrait" r:id="rId1"/>
  <headerFooter alignWithMargins="0">
    <oddHeader xml:space="preserve">&amp;R&amp;"-,Félkövér"&amp;12 14. melléklet a 12/2025. (IV.30.) önkormányzati rendelethez
"14. melléklet a 4/2025. (II.28) önkormányzati rendelethez"
&amp;"Times New Roman CE,Félkövér"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8"/>
  <dimension ref="A1:M33"/>
  <sheetViews>
    <sheetView zoomScale="87" zoomScaleNormal="87" workbookViewId="0">
      <selection activeCell="D7" sqref="D7"/>
    </sheetView>
  </sheetViews>
  <sheetFormatPr defaultRowHeight="23.25" x14ac:dyDescent="0.35"/>
  <cols>
    <col min="1" max="1" width="141.33203125" style="77" bestFit="1" customWidth="1"/>
    <col min="2" max="2" width="38.83203125" style="77" customWidth="1"/>
    <col min="3" max="4" width="39.1640625" style="77" customWidth="1"/>
    <col min="5" max="12" width="9.33203125" style="77"/>
    <col min="13" max="13" width="38" style="296" customWidth="1"/>
    <col min="14" max="16384" width="9.33203125" style="77"/>
  </cols>
  <sheetData>
    <row r="1" spans="1:4" x14ac:dyDescent="0.35">
      <c r="A1" s="75"/>
      <c r="B1" s="75"/>
      <c r="C1" s="75"/>
      <c r="D1" s="75"/>
    </row>
    <row r="2" spans="1:4" x14ac:dyDescent="0.35">
      <c r="A2" s="958" t="s">
        <v>94</v>
      </c>
      <c r="B2" s="958"/>
      <c r="C2" s="958"/>
      <c r="D2" s="958"/>
    </row>
    <row r="3" spans="1:4" x14ac:dyDescent="0.35">
      <c r="B3" s="75"/>
      <c r="C3" s="75"/>
      <c r="D3" s="75"/>
    </row>
    <row r="4" spans="1:4" ht="24" thickBot="1" x14ac:dyDescent="0.4">
      <c r="A4" s="79"/>
      <c r="D4" s="297" t="s">
        <v>215</v>
      </c>
    </row>
    <row r="5" spans="1:4" x14ac:dyDescent="0.35">
      <c r="A5" s="174" t="s">
        <v>166</v>
      </c>
      <c r="B5" s="19" t="s">
        <v>455</v>
      </c>
      <c r="C5" s="19" t="s">
        <v>683</v>
      </c>
      <c r="D5" s="19" t="s">
        <v>687</v>
      </c>
    </row>
    <row r="6" spans="1:4" ht="24" thickBot="1" x14ac:dyDescent="0.4">
      <c r="A6" s="175"/>
      <c r="B6" s="88" t="s">
        <v>351</v>
      </c>
      <c r="C6" s="88" t="s">
        <v>684</v>
      </c>
      <c r="D6" s="88" t="s">
        <v>365</v>
      </c>
    </row>
    <row r="7" spans="1:4" x14ac:dyDescent="0.35">
      <c r="A7" s="298" t="s">
        <v>367</v>
      </c>
      <c r="B7" s="299">
        <v>300000</v>
      </c>
      <c r="C7" s="299"/>
      <c r="D7" s="299">
        <f>SUM(B7:C7)</f>
        <v>300000</v>
      </c>
    </row>
    <row r="8" spans="1:4" x14ac:dyDescent="0.35">
      <c r="A8" s="300" t="s">
        <v>631</v>
      </c>
      <c r="B8" s="299">
        <v>500000</v>
      </c>
      <c r="C8" s="299"/>
      <c r="D8" s="299">
        <f t="shared" ref="D8:D11" si="0">SUM(B8:C8)</f>
        <v>500000</v>
      </c>
    </row>
    <row r="9" spans="1:4" x14ac:dyDescent="0.35">
      <c r="A9" s="300" t="s">
        <v>315</v>
      </c>
      <c r="B9" s="299">
        <v>5000</v>
      </c>
      <c r="C9" s="299"/>
      <c r="D9" s="299">
        <f t="shared" si="0"/>
        <v>5000</v>
      </c>
    </row>
    <row r="10" spans="1:4" x14ac:dyDescent="0.35">
      <c r="A10" s="300" t="s">
        <v>77</v>
      </c>
      <c r="B10" s="299"/>
      <c r="C10" s="299"/>
      <c r="D10" s="299">
        <f t="shared" si="0"/>
        <v>0</v>
      </c>
    </row>
    <row r="11" spans="1:4" x14ac:dyDescent="0.35">
      <c r="A11" s="302" t="s">
        <v>410</v>
      </c>
      <c r="B11" s="299">
        <v>550000</v>
      </c>
      <c r="C11" s="299"/>
      <c r="D11" s="299">
        <f t="shared" si="0"/>
        <v>550000</v>
      </c>
    </row>
    <row r="12" spans="1:4" x14ac:dyDescent="0.35">
      <c r="A12" s="587" t="s">
        <v>529</v>
      </c>
      <c r="B12" s="105">
        <v>11000</v>
      </c>
      <c r="C12" s="105"/>
      <c r="D12" s="105">
        <f>SUM(B12:C12)</f>
        <v>11000</v>
      </c>
    </row>
    <row r="13" spans="1:4" x14ac:dyDescent="0.35">
      <c r="A13" s="302" t="s">
        <v>383</v>
      </c>
      <c r="B13" s="299">
        <v>1200</v>
      </c>
      <c r="C13" s="299"/>
      <c r="D13" s="299">
        <f>SUM(B13:C13)</f>
        <v>1200</v>
      </c>
    </row>
    <row r="14" spans="1:4" x14ac:dyDescent="0.35">
      <c r="A14" s="302" t="s">
        <v>87</v>
      </c>
      <c r="B14" s="299">
        <v>2600</v>
      </c>
      <c r="C14" s="299"/>
      <c r="D14" s="299">
        <f t="shared" ref="D14:D19" si="1">SUM(B14:C14)</f>
        <v>2600</v>
      </c>
    </row>
    <row r="15" spans="1:4" x14ac:dyDescent="0.35">
      <c r="A15" s="302" t="s">
        <v>120</v>
      </c>
      <c r="B15" s="299">
        <v>3000</v>
      </c>
      <c r="C15" s="299"/>
      <c r="D15" s="299">
        <f t="shared" si="1"/>
        <v>3000</v>
      </c>
    </row>
    <row r="16" spans="1:4" x14ac:dyDescent="0.35">
      <c r="A16" s="302" t="s">
        <v>356</v>
      </c>
      <c r="B16" s="299">
        <v>6500</v>
      </c>
      <c r="C16" s="299"/>
      <c r="D16" s="299">
        <f t="shared" si="1"/>
        <v>6500</v>
      </c>
    </row>
    <row r="17" spans="1:4" x14ac:dyDescent="0.35">
      <c r="A17" s="302" t="s">
        <v>194</v>
      </c>
      <c r="B17" s="299">
        <v>4000</v>
      </c>
      <c r="C17" s="299"/>
      <c r="D17" s="299">
        <f t="shared" si="1"/>
        <v>4000</v>
      </c>
    </row>
    <row r="18" spans="1:4" x14ac:dyDescent="0.35">
      <c r="A18" s="302" t="s">
        <v>45</v>
      </c>
      <c r="B18" s="299">
        <v>66000</v>
      </c>
      <c r="C18" s="299"/>
      <c r="D18" s="299">
        <f t="shared" si="1"/>
        <v>66000</v>
      </c>
    </row>
    <row r="19" spans="1:4" x14ac:dyDescent="0.35">
      <c r="A19" s="302" t="s">
        <v>530</v>
      </c>
      <c r="B19" s="299">
        <v>0</v>
      </c>
      <c r="C19" s="299"/>
      <c r="D19" s="299">
        <f t="shared" si="1"/>
        <v>0</v>
      </c>
    </row>
    <row r="20" spans="1:4" ht="49.5" customHeight="1" thickBot="1" x14ac:dyDescent="0.4">
      <c r="A20" s="301" t="s">
        <v>583</v>
      </c>
      <c r="B20" s="105">
        <v>28632</v>
      </c>
      <c r="C20" s="105"/>
      <c r="D20" s="105">
        <f>SUM(B20:C20)</f>
        <v>28632</v>
      </c>
    </row>
    <row r="21" spans="1:4" ht="24" thickBot="1" x14ac:dyDescent="0.4">
      <c r="A21" s="303" t="s">
        <v>95</v>
      </c>
      <c r="B21" s="58">
        <f>SUM(B7:B20)</f>
        <v>1477932</v>
      </c>
      <c r="C21" s="58">
        <f>SUM(C7:C20)</f>
        <v>0</v>
      </c>
      <c r="D21" s="58">
        <f>SUM(D7:D20)</f>
        <v>1477932</v>
      </c>
    </row>
    <row r="22" spans="1:4" x14ac:dyDescent="0.35">
      <c r="A22" s="29" t="s">
        <v>96</v>
      </c>
      <c r="B22" s="304">
        <v>1000</v>
      </c>
      <c r="C22" s="304"/>
      <c r="D22" s="304">
        <f>SUM(B22:C22)</f>
        <v>1000</v>
      </c>
    </row>
    <row r="23" spans="1:4" x14ac:dyDescent="0.35">
      <c r="A23" s="301" t="s">
        <v>531</v>
      </c>
      <c r="B23" s="110">
        <v>0</v>
      </c>
      <c r="C23" s="105"/>
      <c r="D23" s="105">
        <f t="shared" ref="D23:D28" si="2">SUM(B23:C23)</f>
        <v>0</v>
      </c>
    </row>
    <row r="24" spans="1:4" x14ac:dyDescent="0.35">
      <c r="A24" s="301" t="s">
        <v>532</v>
      </c>
      <c r="B24" s="110">
        <v>5000</v>
      </c>
      <c r="C24" s="105"/>
      <c r="D24" s="105">
        <f t="shared" si="2"/>
        <v>5000</v>
      </c>
    </row>
    <row r="25" spans="1:4" x14ac:dyDescent="0.35">
      <c r="A25" s="301" t="s">
        <v>264</v>
      </c>
      <c r="B25" s="146">
        <v>1900</v>
      </c>
      <c r="C25" s="105"/>
      <c r="D25" s="105">
        <f t="shared" si="2"/>
        <v>1900</v>
      </c>
    </row>
    <row r="26" spans="1:4" x14ac:dyDescent="0.35">
      <c r="A26" s="614" t="s">
        <v>584</v>
      </c>
      <c r="B26" s="146"/>
      <c r="C26" s="105"/>
      <c r="D26" s="105">
        <f t="shared" si="2"/>
        <v>0</v>
      </c>
    </row>
    <row r="27" spans="1:4" x14ac:dyDescent="0.35">
      <c r="A27" s="614" t="s">
        <v>585</v>
      </c>
      <c r="B27" s="146"/>
      <c r="C27" s="105"/>
      <c r="D27" s="105">
        <f t="shared" si="2"/>
        <v>0</v>
      </c>
    </row>
    <row r="28" spans="1:4" ht="24" thickBot="1" x14ac:dyDescent="0.4">
      <c r="A28" s="615" t="s">
        <v>586</v>
      </c>
      <c r="B28" s="305"/>
      <c r="C28" s="305"/>
      <c r="D28" s="305">
        <f t="shared" si="2"/>
        <v>0</v>
      </c>
    </row>
    <row r="29" spans="1:4" ht="24" thickBot="1" x14ac:dyDescent="0.4">
      <c r="A29" s="244" t="s">
        <v>305</v>
      </c>
      <c r="B29" s="125">
        <f>SUM(B21:B28)</f>
        <v>1485832</v>
      </c>
      <c r="C29" s="125">
        <f>SUM(C21:C28)</f>
        <v>0</v>
      </c>
      <c r="D29" s="125">
        <f>SUM(D21:D28)</f>
        <v>1485832</v>
      </c>
    </row>
    <row r="32" spans="1:4" x14ac:dyDescent="0.35">
      <c r="A32" s="81" t="s">
        <v>75</v>
      </c>
      <c r="D32" s="306"/>
    </row>
    <row r="33" spans="1:1" x14ac:dyDescent="0.35">
      <c r="A33" s="81" t="s">
        <v>76</v>
      </c>
    </row>
  </sheetData>
  <customSheetViews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 
&amp;"-,Félkövér"15. melléklet a 12/2025. (IV.30.) önkormányzati rendelethez
"15. melléklet a 4/2025. (II.28) önkormányzati rendelethez"&amp;"Times New Roman CE,Félkövér"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9"/>
  <dimension ref="A1:D42"/>
  <sheetViews>
    <sheetView zoomScale="87" zoomScaleNormal="87" workbookViewId="0">
      <selection activeCell="D7" sqref="D7"/>
    </sheetView>
  </sheetViews>
  <sheetFormatPr defaultColWidth="12" defaultRowHeight="15.75" x14ac:dyDescent="0.25"/>
  <cols>
    <col min="1" max="1" width="90" style="77" customWidth="1"/>
    <col min="2" max="2" width="34" style="77" customWidth="1"/>
    <col min="3" max="3" width="39.1640625" style="77" customWidth="1"/>
    <col min="4" max="4" width="38.33203125" style="77" bestFit="1" customWidth="1"/>
    <col min="5" max="16384" width="12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58" t="s">
        <v>107</v>
      </c>
      <c r="B2" s="958"/>
      <c r="C2" s="958"/>
      <c r="D2" s="958"/>
    </row>
    <row r="3" spans="1:4" x14ac:dyDescent="0.25">
      <c r="A3" s="75"/>
      <c r="B3" s="75"/>
      <c r="C3" s="75"/>
      <c r="D3" s="75"/>
    </row>
    <row r="4" spans="1:4" ht="19.5" thickBot="1" x14ac:dyDescent="0.35">
      <c r="A4" s="80"/>
      <c r="B4" s="81"/>
      <c r="C4" s="81"/>
      <c r="D4" s="16" t="s">
        <v>215</v>
      </c>
    </row>
    <row r="5" spans="1:4" s="211" customFormat="1" x14ac:dyDescent="0.25">
      <c r="A5" s="307" t="s">
        <v>166</v>
      </c>
      <c r="B5" s="19" t="s">
        <v>455</v>
      </c>
      <c r="C5" s="19" t="s">
        <v>683</v>
      </c>
      <c r="D5" s="19" t="s">
        <v>687</v>
      </c>
    </row>
    <row r="6" spans="1:4" s="211" customFormat="1" ht="16.5" thickBot="1" x14ac:dyDescent="0.3">
      <c r="A6" s="308"/>
      <c r="B6" s="88" t="s">
        <v>351</v>
      </c>
      <c r="C6" s="88" t="s">
        <v>684</v>
      </c>
      <c r="D6" s="88" t="s">
        <v>365</v>
      </c>
    </row>
    <row r="7" spans="1:4" ht="21" x14ac:dyDescent="0.35">
      <c r="A7" s="309" t="s">
        <v>78</v>
      </c>
      <c r="B7" s="617">
        <v>40000</v>
      </c>
      <c r="C7" s="299"/>
      <c r="D7" s="617">
        <f>SUM(B7:C7)</f>
        <v>40000</v>
      </c>
    </row>
    <row r="8" spans="1:4" ht="21" x14ac:dyDescent="0.35">
      <c r="A8" s="312" t="s">
        <v>189</v>
      </c>
      <c r="B8" s="311">
        <v>15000</v>
      </c>
      <c r="C8" s="310"/>
      <c r="D8" s="617">
        <f t="shared" ref="D8:D33" si="0">SUM(B8:C8)</f>
        <v>15000</v>
      </c>
    </row>
    <row r="9" spans="1:4" ht="21" x14ac:dyDescent="0.35">
      <c r="A9" s="312" t="s">
        <v>1</v>
      </c>
      <c r="B9" s="311">
        <v>5000</v>
      </c>
      <c r="C9" s="310"/>
      <c r="D9" s="617">
        <f t="shared" si="0"/>
        <v>5000</v>
      </c>
    </row>
    <row r="10" spans="1:4" ht="21" x14ac:dyDescent="0.35">
      <c r="A10" s="312" t="s">
        <v>345</v>
      </c>
      <c r="B10" s="311">
        <v>100000</v>
      </c>
      <c r="C10" s="310"/>
      <c r="D10" s="617">
        <f t="shared" si="0"/>
        <v>100000</v>
      </c>
    </row>
    <row r="11" spans="1:4" ht="21" x14ac:dyDescent="0.35">
      <c r="A11" s="312" t="s">
        <v>309</v>
      </c>
      <c r="B11" s="311">
        <v>20000</v>
      </c>
      <c r="C11" s="310"/>
      <c r="D11" s="617">
        <f t="shared" si="0"/>
        <v>20000</v>
      </c>
    </row>
    <row r="12" spans="1:4" ht="21" x14ac:dyDescent="0.35">
      <c r="A12" s="313" t="s">
        <v>387</v>
      </c>
      <c r="B12" s="311">
        <v>6000</v>
      </c>
      <c r="C12" s="310"/>
      <c r="D12" s="617">
        <f t="shared" si="0"/>
        <v>6000</v>
      </c>
    </row>
    <row r="13" spans="1:4" ht="21" x14ac:dyDescent="0.35">
      <c r="A13" s="240" t="s">
        <v>388</v>
      </c>
      <c r="B13" s="311">
        <v>5000</v>
      </c>
      <c r="C13" s="310"/>
      <c r="D13" s="617">
        <f t="shared" si="0"/>
        <v>5000</v>
      </c>
    </row>
    <row r="14" spans="1:4" ht="21" x14ac:dyDescent="0.35">
      <c r="A14" s="312" t="s">
        <v>46</v>
      </c>
      <c r="B14" s="311">
        <v>800</v>
      </c>
      <c r="C14" s="310"/>
      <c r="D14" s="617">
        <f t="shared" si="0"/>
        <v>800</v>
      </c>
    </row>
    <row r="15" spans="1:4" ht="21" x14ac:dyDescent="0.35">
      <c r="A15" s="312" t="s">
        <v>2</v>
      </c>
      <c r="B15" s="311">
        <v>6000</v>
      </c>
      <c r="C15" s="310"/>
      <c r="D15" s="617">
        <f t="shared" si="0"/>
        <v>6000</v>
      </c>
    </row>
    <row r="16" spans="1:4" ht="21" x14ac:dyDescent="0.35">
      <c r="A16" s="312" t="s">
        <v>100</v>
      </c>
      <c r="B16" s="311">
        <v>0</v>
      </c>
      <c r="C16" s="310"/>
      <c r="D16" s="617">
        <f t="shared" si="0"/>
        <v>0</v>
      </c>
    </row>
    <row r="17" spans="1:4" ht="21" x14ac:dyDescent="0.35">
      <c r="A17" s="312" t="s">
        <v>190</v>
      </c>
      <c r="B17" s="311">
        <v>0</v>
      </c>
      <c r="C17" s="310"/>
      <c r="D17" s="617">
        <f t="shared" si="0"/>
        <v>0</v>
      </c>
    </row>
    <row r="18" spans="1:4" ht="21" x14ac:dyDescent="0.35">
      <c r="A18" s="312" t="s">
        <v>533</v>
      </c>
      <c r="B18" s="311">
        <v>35000</v>
      </c>
      <c r="C18" s="310"/>
      <c r="D18" s="617">
        <f t="shared" si="0"/>
        <v>35000</v>
      </c>
    </row>
    <row r="19" spans="1:4" ht="21" x14ac:dyDescent="0.35">
      <c r="A19" s="312" t="s">
        <v>91</v>
      </c>
      <c r="B19" s="311">
        <v>21000</v>
      </c>
      <c r="C19" s="310"/>
      <c r="D19" s="617">
        <f t="shared" si="0"/>
        <v>21000</v>
      </c>
    </row>
    <row r="20" spans="1:4" ht="33" x14ac:dyDescent="0.35">
      <c r="A20" s="314" t="s">
        <v>414</v>
      </c>
      <c r="B20" s="311">
        <v>6000</v>
      </c>
      <c r="C20" s="310"/>
      <c r="D20" s="617">
        <f t="shared" si="0"/>
        <v>6000</v>
      </c>
    </row>
    <row r="21" spans="1:4" ht="21" x14ac:dyDescent="0.35">
      <c r="A21" s="312" t="s">
        <v>534</v>
      </c>
      <c r="B21" s="311">
        <v>4000</v>
      </c>
      <c r="C21" s="310"/>
      <c r="D21" s="617">
        <f t="shared" si="0"/>
        <v>4000</v>
      </c>
    </row>
    <row r="22" spans="1:4" ht="33" x14ac:dyDescent="0.35">
      <c r="A22" s="240" t="s">
        <v>310</v>
      </c>
      <c r="B22" s="311">
        <v>3000</v>
      </c>
      <c r="C22" s="310"/>
      <c r="D22" s="617">
        <f t="shared" si="0"/>
        <v>3000</v>
      </c>
    </row>
    <row r="23" spans="1:4" ht="21" x14ac:dyDescent="0.35">
      <c r="A23" s="160" t="s">
        <v>92</v>
      </c>
      <c r="B23" s="311">
        <v>0</v>
      </c>
      <c r="C23" s="310"/>
      <c r="D23" s="617">
        <f t="shared" si="0"/>
        <v>0</v>
      </c>
    </row>
    <row r="24" spans="1:4" ht="21" x14ac:dyDescent="0.35">
      <c r="A24" s="160" t="s">
        <v>487</v>
      </c>
      <c r="B24" s="311">
        <v>10000</v>
      </c>
      <c r="C24" s="310"/>
      <c r="D24" s="617">
        <f t="shared" si="0"/>
        <v>10000</v>
      </c>
    </row>
    <row r="25" spans="1:4" ht="21" x14ac:dyDescent="0.35">
      <c r="A25" s="312" t="s">
        <v>229</v>
      </c>
      <c r="B25" s="311">
        <v>1500</v>
      </c>
      <c r="C25" s="310"/>
      <c r="D25" s="617">
        <f t="shared" si="0"/>
        <v>1500</v>
      </c>
    </row>
    <row r="26" spans="1:4" ht="21" x14ac:dyDescent="0.35">
      <c r="A26" s="314" t="s">
        <v>475</v>
      </c>
      <c r="B26" s="311"/>
      <c r="C26" s="310"/>
      <c r="D26" s="617">
        <f t="shared" si="0"/>
        <v>0</v>
      </c>
    </row>
    <row r="27" spans="1:4" ht="21" x14ac:dyDescent="0.35">
      <c r="A27" s="314" t="s">
        <v>502</v>
      </c>
      <c r="B27" s="311"/>
      <c r="C27" s="310"/>
      <c r="D27" s="617">
        <f t="shared" si="0"/>
        <v>0</v>
      </c>
    </row>
    <row r="28" spans="1:4" ht="21" x14ac:dyDescent="0.35">
      <c r="A28" s="314" t="s">
        <v>503</v>
      </c>
      <c r="B28" s="311"/>
      <c r="C28" s="310"/>
      <c r="D28" s="617">
        <f t="shared" si="0"/>
        <v>0</v>
      </c>
    </row>
    <row r="29" spans="1:4" ht="21" x14ac:dyDescent="0.35">
      <c r="A29" s="314" t="s">
        <v>468</v>
      </c>
      <c r="B29" s="311">
        <v>10000</v>
      </c>
      <c r="C29" s="310"/>
      <c r="D29" s="617">
        <f t="shared" si="0"/>
        <v>10000</v>
      </c>
    </row>
    <row r="30" spans="1:4" ht="33" x14ac:dyDescent="0.35">
      <c r="A30" s="314" t="s">
        <v>519</v>
      </c>
      <c r="B30" s="311"/>
      <c r="C30" s="310"/>
      <c r="D30" s="617">
        <f t="shared" si="0"/>
        <v>0</v>
      </c>
    </row>
    <row r="31" spans="1:4" ht="33" x14ac:dyDescent="0.35">
      <c r="A31" s="314" t="s">
        <v>611</v>
      </c>
      <c r="B31" s="311"/>
      <c r="C31" s="310"/>
      <c r="D31" s="617">
        <f t="shared" si="0"/>
        <v>0</v>
      </c>
    </row>
    <row r="32" spans="1:4" ht="21" x14ac:dyDescent="0.35">
      <c r="A32" s="314" t="s">
        <v>520</v>
      </c>
      <c r="B32" s="311">
        <v>0</v>
      </c>
      <c r="C32" s="310"/>
      <c r="D32" s="617">
        <f t="shared" si="0"/>
        <v>0</v>
      </c>
    </row>
    <row r="33" spans="1:4" ht="21.75" thickBot="1" x14ac:dyDescent="0.4">
      <c r="A33" s="645" t="s">
        <v>672</v>
      </c>
      <c r="B33" s="316">
        <v>79000</v>
      </c>
      <c r="C33" s="315"/>
      <c r="D33" s="617">
        <f t="shared" si="0"/>
        <v>79000</v>
      </c>
    </row>
    <row r="34" spans="1:4" ht="21.75" thickBot="1" x14ac:dyDescent="0.4">
      <c r="A34" s="317" t="s">
        <v>306</v>
      </c>
      <c r="B34" s="58">
        <f>SUM(B7:B33)</f>
        <v>367300</v>
      </c>
      <c r="C34" s="58">
        <f t="shared" ref="C34:D34" si="1">SUM(C7:C33)</f>
        <v>0</v>
      </c>
      <c r="D34" s="58">
        <f t="shared" si="1"/>
        <v>367300</v>
      </c>
    </row>
    <row r="37" spans="1:4" ht="18.75" x14ac:dyDescent="0.3">
      <c r="A37" s="81" t="s">
        <v>75</v>
      </c>
      <c r="B37" s="81"/>
      <c r="C37" s="81"/>
      <c r="D37" s="318"/>
    </row>
    <row r="38" spans="1:4" x14ac:dyDescent="0.25">
      <c r="A38" s="81" t="s">
        <v>76</v>
      </c>
      <c r="B38" s="81"/>
      <c r="C38" s="81"/>
      <c r="D38" s="81"/>
    </row>
    <row r="42" spans="1:4" x14ac:dyDescent="0.25">
      <c r="B42" s="215"/>
    </row>
  </sheetData>
  <customSheetViews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1" orientation="portrait" r:id="rId3"/>
  <headerFooter alignWithMargins="0">
    <oddHeader xml:space="preserve">&amp;R&amp;"-,Félkövér"&amp;12 16. melléklet a 12/2025. (IV.30.) önkormányzati rendelethez
"16. melléklet a 4/2025. (II.28) önkormányzati rendelethez"&amp;"Times New Roman CE,Félkövér"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2"/>
  <dimension ref="A1:E35"/>
  <sheetViews>
    <sheetView zoomScale="91" zoomScaleNormal="91" workbookViewId="0">
      <selection activeCell="D7" sqref="D7"/>
    </sheetView>
  </sheetViews>
  <sheetFormatPr defaultColWidth="10.6640625" defaultRowHeight="15.75" x14ac:dyDescent="0.25"/>
  <cols>
    <col min="1" max="1" width="6" style="319" customWidth="1"/>
    <col min="2" max="2" width="133.5" style="319" customWidth="1"/>
    <col min="3" max="3" width="37.83203125" style="319" customWidth="1"/>
    <col min="4" max="4" width="39.1640625" style="319" customWidth="1"/>
    <col min="5" max="5" width="38.1640625" style="319" bestFit="1" customWidth="1"/>
    <col min="6" max="16384" width="10.6640625" style="319"/>
  </cols>
  <sheetData>
    <row r="1" spans="1:5" ht="18.75" x14ac:dyDescent="0.3">
      <c r="A1" s="966" t="s">
        <v>140</v>
      </c>
      <c r="B1" s="966"/>
      <c r="C1" s="966"/>
      <c r="D1" s="966"/>
      <c r="E1" s="966"/>
    </row>
    <row r="2" spans="1:5" ht="19.5" thickBot="1" x14ac:dyDescent="0.35">
      <c r="B2" s="320"/>
      <c r="C2" s="320"/>
      <c r="D2" s="320"/>
      <c r="E2" s="16" t="s">
        <v>215</v>
      </c>
    </row>
    <row r="3" spans="1:5" ht="18" customHeight="1" x14ac:dyDescent="0.25">
      <c r="A3" s="321"/>
      <c r="B3" s="322" t="s">
        <v>166</v>
      </c>
      <c r="C3" s="19" t="s">
        <v>455</v>
      </c>
      <c r="D3" s="19" t="s">
        <v>683</v>
      </c>
      <c r="E3" s="19" t="s">
        <v>687</v>
      </c>
    </row>
    <row r="4" spans="1:5" ht="33" customHeight="1" thickBot="1" x14ac:dyDescent="0.3">
      <c r="A4" s="323"/>
      <c r="B4" s="324"/>
      <c r="C4" s="88" t="s">
        <v>351</v>
      </c>
      <c r="D4" s="88" t="s">
        <v>684</v>
      </c>
      <c r="E4" s="88" t="s">
        <v>365</v>
      </c>
    </row>
    <row r="5" spans="1:5" x14ac:dyDescent="0.25">
      <c r="A5" s="325" t="s">
        <v>62</v>
      </c>
      <c r="B5" s="326"/>
      <c r="C5" s="327"/>
      <c r="D5" s="327"/>
      <c r="E5" s="327"/>
    </row>
    <row r="6" spans="1:5" ht="21" x14ac:dyDescent="0.35">
      <c r="A6" s="12"/>
      <c r="B6" s="330" t="s">
        <v>28</v>
      </c>
      <c r="C6" s="331"/>
      <c r="D6" s="331"/>
      <c r="E6" s="331"/>
    </row>
    <row r="7" spans="1:5" x14ac:dyDescent="0.25">
      <c r="A7" s="13"/>
      <c r="B7" s="211"/>
      <c r="C7" s="332"/>
      <c r="D7" s="332"/>
      <c r="E7" s="332"/>
    </row>
    <row r="8" spans="1:5" ht="21" x14ac:dyDescent="0.35">
      <c r="A8" s="333"/>
      <c r="B8" s="334" t="s">
        <v>52</v>
      </c>
      <c r="C8" s="331">
        <f>SUM(C7)</f>
        <v>0</v>
      </c>
      <c r="D8" s="331">
        <f>SUM(D7)</f>
        <v>0</v>
      </c>
      <c r="E8" s="331">
        <f>SUM(E7)</f>
        <v>0</v>
      </c>
    </row>
    <row r="9" spans="1:5" ht="33" x14ac:dyDescent="0.35">
      <c r="A9" s="333"/>
      <c r="B9" s="335" t="s">
        <v>469</v>
      </c>
      <c r="C9" s="329"/>
      <c r="D9" s="329"/>
      <c r="E9" s="329">
        <f>SUM(C9:D9)</f>
        <v>0</v>
      </c>
    </row>
    <row r="10" spans="1:5" ht="21.75" thickBot="1" x14ac:dyDescent="0.4">
      <c r="A10" s="336"/>
      <c r="B10" s="337" t="s">
        <v>29</v>
      </c>
      <c r="C10" s="338">
        <f>SUM(C9:C9)</f>
        <v>0</v>
      </c>
      <c r="D10" s="338">
        <f>SUM(D9:D9)</f>
        <v>0</v>
      </c>
      <c r="E10" s="338">
        <f>SUM(E9:E9)</f>
        <v>0</v>
      </c>
    </row>
    <row r="11" spans="1:5" ht="25.35" customHeight="1" thickBot="1" x14ac:dyDescent="0.4">
      <c r="A11" s="964" t="s">
        <v>66</v>
      </c>
      <c r="B11" s="965"/>
      <c r="C11" s="339">
        <f>C6+C8+C10</f>
        <v>0</v>
      </c>
      <c r="D11" s="339">
        <f>D6+D8+D10</f>
        <v>0</v>
      </c>
      <c r="E11" s="339">
        <f>E6+E8+E10</f>
        <v>0</v>
      </c>
    </row>
    <row r="12" spans="1:5" x14ac:dyDescent="0.25">
      <c r="A12" s="325" t="s">
        <v>60</v>
      </c>
      <c r="B12" s="326"/>
      <c r="C12" s="327"/>
      <c r="D12" s="327"/>
      <c r="E12" s="327"/>
    </row>
    <row r="13" spans="1:5" ht="21" x14ac:dyDescent="0.35">
      <c r="A13" s="13"/>
      <c r="B13" s="340" t="s">
        <v>135</v>
      </c>
      <c r="C13" s="328">
        <v>1000000</v>
      </c>
      <c r="D13" s="329"/>
      <c r="E13" s="328">
        <f>SUM(C13:D13)</f>
        <v>1000000</v>
      </c>
    </row>
    <row r="14" spans="1:5" ht="21" x14ac:dyDescent="0.35">
      <c r="A14" s="13"/>
      <c r="B14" s="340" t="s">
        <v>542</v>
      </c>
      <c r="C14" s="328"/>
      <c r="D14" s="329"/>
      <c r="E14" s="328">
        <f t="shared" ref="E14:E16" si="0">SUM(C14:D14)</f>
        <v>0</v>
      </c>
    </row>
    <row r="15" spans="1:5" ht="21" x14ac:dyDescent="0.35">
      <c r="A15" s="13"/>
      <c r="B15" s="340" t="s">
        <v>504</v>
      </c>
      <c r="C15" s="329"/>
      <c r="D15" s="329"/>
      <c r="E15" s="328">
        <f t="shared" si="0"/>
        <v>0</v>
      </c>
    </row>
    <row r="16" spans="1:5" ht="21.75" thickBot="1" x14ac:dyDescent="0.4">
      <c r="A16" s="13"/>
      <c r="B16" s="340" t="s">
        <v>521</v>
      </c>
      <c r="C16" s="329"/>
      <c r="D16" s="329"/>
      <c r="E16" s="328">
        <f t="shared" si="0"/>
        <v>0</v>
      </c>
    </row>
    <row r="17" spans="1:5" ht="21.75" thickBot="1" x14ac:dyDescent="0.4">
      <c r="A17" s="341" t="s">
        <v>61</v>
      </c>
      <c r="B17" s="342"/>
      <c r="C17" s="46">
        <f>SUM(C13:C16)</f>
        <v>1000000</v>
      </c>
      <c r="D17" s="46">
        <f>SUM(D13:D16)</f>
        <v>0</v>
      </c>
      <c r="E17" s="46">
        <f>SUM(E13:E16)</f>
        <v>1000000</v>
      </c>
    </row>
    <row r="18" spans="1:5" ht="16.5" customHeight="1" x14ac:dyDescent="0.25">
      <c r="A18" s="343" t="s">
        <v>67</v>
      </c>
      <c r="B18" s="344"/>
      <c r="C18" s="345"/>
      <c r="D18" s="345"/>
      <c r="E18" s="345"/>
    </row>
    <row r="19" spans="1:5" ht="44.25" customHeight="1" x14ac:dyDescent="0.25">
      <c r="A19" s="346"/>
      <c r="B19" s="347" t="s">
        <v>31</v>
      </c>
      <c r="C19" s="348"/>
      <c r="D19" s="348"/>
      <c r="E19" s="348"/>
    </row>
    <row r="20" spans="1:5" ht="21" x14ac:dyDescent="0.35">
      <c r="A20" s="13"/>
      <c r="B20" s="349" t="s">
        <v>137</v>
      </c>
      <c r="C20" s="328">
        <v>8000</v>
      </c>
      <c r="D20" s="328"/>
      <c r="E20" s="328">
        <f>SUM(C20:D20)</f>
        <v>8000</v>
      </c>
    </row>
    <row r="21" spans="1:5" ht="21" x14ac:dyDescent="0.35">
      <c r="A21" s="13"/>
      <c r="B21" s="350" t="s">
        <v>119</v>
      </c>
      <c r="C21" s="328"/>
      <c r="D21" s="328"/>
      <c r="E21" s="328">
        <f t="shared" ref="E21:E23" si="1">SUM(C21:D21)</f>
        <v>0</v>
      </c>
    </row>
    <row r="22" spans="1:5" ht="21" x14ac:dyDescent="0.35">
      <c r="A22" s="346"/>
      <c r="B22" s="351" t="s">
        <v>32</v>
      </c>
      <c r="C22" s="352"/>
      <c r="D22" s="353"/>
      <c r="E22" s="328">
        <f t="shared" si="1"/>
        <v>0</v>
      </c>
    </row>
    <row r="23" spans="1:5" ht="21" x14ac:dyDescent="0.35">
      <c r="A23" s="13"/>
      <c r="B23" s="349" t="s">
        <v>442</v>
      </c>
      <c r="C23" s="328"/>
      <c r="D23" s="328"/>
      <c r="E23" s="328">
        <f t="shared" si="1"/>
        <v>0</v>
      </c>
    </row>
    <row r="24" spans="1:5" ht="21" x14ac:dyDescent="0.35">
      <c r="A24" s="962" t="s">
        <v>68</v>
      </c>
      <c r="B24" s="963"/>
      <c r="C24" s="354">
        <f>SUM(C19:C22)</f>
        <v>8000</v>
      </c>
      <c r="D24" s="354">
        <f>SUM(D19:D23)</f>
        <v>0</v>
      </c>
      <c r="E24" s="354">
        <f>SUM(E19:E22)</f>
        <v>8000</v>
      </c>
    </row>
    <row r="25" spans="1:5" x14ac:dyDescent="0.25">
      <c r="A25" s="207" t="s">
        <v>108</v>
      </c>
      <c r="B25" s="355"/>
      <c r="C25" s="356"/>
      <c r="D25" s="356"/>
      <c r="E25" s="356"/>
    </row>
    <row r="26" spans="1:5" ht="21" x14ac:dyDescent="0.35">
      <c r="A26" s="346"/>
      <c r="B26" s="357" t="s">
        <v>371</v>
      </c>
      <c r="C26" s="358"/>
      <c r="D26" s="358"/>
      <c r="E26" s="328">
        <f>SUM(C26:D26)</f>
        <v>0</v>
      </c>
    </row>
    <row r="27" spans="1:5" ht="21" x14ac:dyDescent="0.35">
      <c r="A27" s="346"/>
      <c r="B27" s="357" t="s">
        <v>692</v>
      </c>
      <c r="C27" s="358"/>
      <c r="D27" s="358"/>
      <c r="E27" s="328">
        <f t="shared" ref="E27:E32" si="2">SUM(C27:D27)</f>
        <v>0</v>
      </c>
    </row>
    <row r="28" spans="1:5" ht="21" x14ac:dyDescent="0.35">
      <c r="A28" s="346"/>
      <c r="B28" s="357" t="s">
        <v>114</v>
      </c>
      <c r="C28" s="358"/>
      <c r="D28" s="358"/>
      <c r="E28" s="328">
        <f t="shared" si="2"/>
        <v>0</v>
      </c>
    </row>
    <row r="29" spans="1:5" ht="21" x14ac:dyDescent="0.35">
      <c r="A29" s="346"/>
      <c r="B29" s="357" t="s">
        <v>255</v>
      </c>
      <c r="C29" s="358"/>
      <c r="D29" s="358"/>
      <c r="E29" s="328">
        <f t="shared" si="2"/>
        <v>0</v>
      </c>
    </row>
    <row r="30" spans="1:5" ht="21" x14ac:dyDescent="0.35">
      <c r="A30" s="346"/>
      <c r="B30" s="357" t="s">
        <v>13</v>
      </c>
      <c r="C30" s="358"/>
      <c r="D30" s="358"/>
      <c r="E30" s="328">
        <f t="shared" si="2"/>
        <v>0</v>
      </c>
    </row>
    <row r="31" spans="1:5" ht="21" x14ac:dyDescent="0.35">
      <c r="A31" s="346"/>
      <c r="B31" s="357" t="s">
        <v>151</v>
      </c>
      <c r="C31" s="358"/>
      <c r="D31" s="358"/>
      <c r="E31" s="328">
        <f t="shared" si="2"/>
        <v>0</v>
      </c>
    </row>
    <row r="32" spans="1:5" ht="21" x14ac:dyDescent="0.35">
      <c r="A32" s="346"/>
      <c r="B32" s="357" t="s">
        <v>4</v>
      </c>
      <c r="C32" s="358"/>
      <c r="D32" s="358"/>
      <c r="E32" s="328">
        <f t="shared" si="2"/>
        <v>0</v>
      </c>
    </row>
    <row r="33" spans="1:5" ht="21" x14ac:dyDescent="0.35">
      <c r="A33" s="962" t="s">
        <v>65</v>
      </c>
      <c r="B33" s="963"/>
      <c r="C33" s="359">
        <f>SUM(C26:C32)</f>
        <v>0</v>
      </c>
      <c r="D33" s="359">
        <f>SUM(D26:D32)</f>
        <v>0</v>
      </c>
      <c r="E33" s="359">
        <f>SUM(E26:E32)</f>
        <v>0</v>
      </c>
    </row>
    <row r="34" spans="1:5" ht="21.75" thickBot="1" x14ac:dyDescent="0.4">
      <c r="A34" s="960" t="s">
        <v>307</v>
      </c>
      <c r="B34" s="961"/>
      <c r="C34" s="360">
        <f>C17+C11+C24+C33</f>
        <v>1008000</v>
      </c>
      <c r="D34" s="360">
        <f>D17+D11+D24+D33</f>
        <v>0</v>
      </c>
      <c r="E34" s="360">
        <f>E17+E11+E24+E33</f>
        <v>1008000</v>
      </c>
    </row>
    <row r="35" spans="1:5" x14ac:dyDescent="0.25">
      <c r="A35" s="361"/>
      <c r="B35" s="361"/>
      <c r="C35" s="361"/>
      <c r="D35" s="361"/>
      <c r="E35" s="361"/>
    </row>
  </sheetData>
  <mergeCells count="5">
    <mergeCell ref="A34:B34"/>
    <mergeCell ref="A24:B24"/>
    <mergeCell ref="A11:B11"/>
    <mergeCell ref="A33:B33"/>
    <mergeCell ref="A1:E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&amp;R&amp;"-,Félkövér"&amp;12 17. melléklet a 12/2025. (IV.30.) önkormányzati rendelethe&amp;"Times New Roman CE,Félkövér"z
"17. melléklet a 4/2025. (II.28) önkormányzati rendelethez"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21"/>
  <dimension ref="A1:H80"/>
  <sheetViews>
    <sheetView zoomScale="91" zoomScaleNormal="91" zoomScalePageLayoutView="55" workbookViewId="0">
      <selection activeCell="E3" sqref="E3"/>
    </sheetView>
  </sheetViews>
  <sheetFormatPr defaultColWidth="10.6640625" defaultRowHeight="15" customHeight="1" x14ac:dyDescent="0.3"/>
  <cols>
    <col min="1" max="1" width="5.6640625" style="56" customWidth="1"/>
    <col min="2" max="2" width="146.5" style="56" customWidth="1"/>
    <col min="3" max="3" width="33.1640625" style="56" customWidth="1"/>
    <col min="4" max="4" width="36" style="56" customWidth="1"/>
    <col min="5" max="5" width="33.1640625" style="56" customWidth="1"/>
    <col min="6" max="6" width="10.6640625" style="364"/>
    <col min="7" max="7" width="12.33203125" style="56" bestFit="1" customWidth="1"/>
    <col min="8" max="16384" width="10.6640625" style="56"/>
  </cols>
  <sheetData>
    <row r="1" spans="1:6" ht="15" customHeight="1" x14ac:dyDescent="0.3">
      <c r="A1" s="362"/>
      <c r="B1" s="362"/>
      <c r="C1" s="363"/>
      <c r="D1" s="363"/>
      <c r="E1" s="363"/>
    </row>
    <row r="2" spans="1:6" ht="23.25" customHeight="1" x14ac:dyDescent="0.35">
      <c r="A2" s="971" t="s">
        <v>168</v>
      </c>
      <c r="B2" s="971"/>
      <c r="C2" s="971"/>
      <c r="D2" s="971"/>
      <c r="E2" s="971"/>
    </row>
    <row r="3" spans="1:6" ht="15" customHeight="1" thickBot="1" x14ac:dyDescent="0.35">
      <c r="A3" s="56" t="s">
        <v>12</v>
      </c>
      <c r="E3" s="16" t="s">
        <v>215</v>
      </c>
      <c r="F3" s="56"/>
    </row>
    <row r="4" spans="1:6" ht="18.75" customHeight="1" x14ac:dyDescent="0.3">
      <c r="A4" s="967" t="s">
        <v>166</v>
      </c>
      <c r="B4" s="968"/>
      <c r="C4" s="19" t="s">
        <v>455</v>
      </c>
      <c r="D4" s="19" t="s">
        <v>683</v>
      </c>
      <c r="E4" s="19" t="s">
        <v>687</v>
      </c>
      <c r="F4" s="56"/>
    </row>
    <row r="5" spans="1:6" ht="31.5" customHeight="1" thickBot="1" x14ac:dyDescent="0.35">
      <c r="A5" s="365"/>
      <c r="B5" s="366"/>
      <c r="C5" s="88" t="s">
        <v>351</v>
      </c>
      <c r="D5" s="88" t="s">
        <v>684</v>
      </c>
      <c r="E5" s="88" t="s">
        <v>365</v>
      </c>
      <c r="F5" s="56"/>
    </row>
    <row r="6" spans="1:6" ht="21" x14ac:dyDescent="0.35">
      <c r="A6" s="367" t="s">
        <v>178</v>
      </c>
      <c r="B6" s="368" t="s">
        <v>136</v>
      </c>
      <c r="C6" s="369"/>
      <c r="D6" s="369"/>
      <c r="E6" s="369"/>
      <c r="F6" s="56"/>
    </row>
    <row r="7" spans="1:6" ht="21" x14ac:dyDescent="0.35">
      <c r="A7" s="370"/>
      <c r="B7" s="372" t="s">
        <v>470</v>
      </c>
      <c r="C7" s="358"/>
      <c r="D7" s="371"/>
      <c r="E7" s="358">
        <f>SUM(C7:D7)</f>
        <v>0</v>
      </c>
      <c r="F7" s="56"/>
    </row>
    <row r="8" spans="1:6" ht="21" x14ac:dyDescent="0.35">
      <c r="A8" s="370"/>
      <c r="B8" s="616" t="s">
        <v>587</v>
      </c>
      <c r="C8" s="358"/>
      <c r="D8" s="371"/>
      <c r="E8" s="358">
        <f t="shared" ref="E8:E12" si="0">SUM(C8:D8)</f>
        <v>0</v>
      </c>
      <c r="F8" s="56"/>
    </row>
    <row r="9" spans="1:6" ht="21" x14ac:dyDescent="0.35">
      <c r="A9" s="370"/>
      <c r="B9" s="616" t="s">
        <v>588</v>
      </c>
      <c r="C9" s="358"/>
      <c r="D9" s="371"/>
      <c r="E9" s="358">
        <f t="shared" si="0"/>
        <v>0</v>
      </c>
      <c r="F9" s="56"/>
    </row>
    <row r="10" spans="1:6" ht="38.25" x14ac:dyDescent="0.35">
      <c r="A10" s="370"/>
      <c r="B10" s="616" t="s">
        <v>647</v>
      </c>
      <c r="C10" s="358"/>
      <c r="D10" s="371"/>
      <c r="E10" s="358">
        <f t="shared" si="0"/>
        <v>0</v>
      </c>
      <c r="F10" s="56"/>
    </row>
    <row r="11" spans="1:6" ht="21" x14ac:dyDescent="0.35">
      <c r="A11" s="370"/>
      <c r="B11" s="616" t="s">
        <v>663</v>
      </c>
      <c r="C11" s="358"/>
      <c r="D11" s="371"/>
      <c r="E11" s="358">
        <f t="shared" si="0"/>
        <v>0</v>
      </c>
      <c r="F11" s="56"/>
    </row>
    <row r="12" spans="1:6" ht="21" x14ac:dyDescent="0.35">
      <c r="A12" s="370"/>
      <c r="B12" s="616" t="s">
        <v>646</v>
      </c>
      <c r="C12" s="358">
        <v>50000</v>
      </c>
      <c r="D12" s="371"/>
      <c r="E12" s="358">
        <f t="shared" si="0"/>
        <v>50000</v>
      </c>
      <c r="F12" s="56"/>
    </row>
    <row r="13" spans="1:6" ht="21" x14ac:dyDescent="0.35">
      <c r="A13" s="373"/>
      <c r="B13" s="374" t="s">
        <v>164</v>
      </c>
      <c r="C13" s="354">
        <f>SUM(C7:C12)</f>
        <v>50000</v>
      </c>
      <c r="D13" s="354">
        <f>SUM(D7:D12)</f>
        <v>0</v>
      </c>
      <c r="E13" s="354">
        <f>SUM(E7:E12)</f>
        <v>50000</v>
      </c>
      <c r="F13" s="56"/>
    </row>
    <row r="14" spans="1:6" ht="15" customHeight="1" x14ac:dyDescent="0.35">
      <c r="A14" s="376" t="s">
        <v>179</v>
      </c>
      <c r="B14" s="377" t="s">
        <v>165</v>
      </c>
      <c r="C14" s="379"/>
      <c r="D14" s="378"/>
      <c r="E14" s="379"/>
      <c r="F14" s="56"/>
    </row>
    <row r="15" spans="1:6" ht="21" x14ac:dyDescent="0.35">
      <c r="A15" s="367"/>
      <c r="B15" s="616" t="s">
        <v>667</v>
      </c>
      <c r="C15" s="328">
        <v>100000</v>
      </c>
      <c r="D15" s="381"/>
      <c r="E15" s="328">
        <f>SUM(C15:D15)</f>
        <v>100000</v>
      </c>
      <c r="F15" s="56"/>
    </row>
    <row r="16" spans="1:6" ht="21" x14ac:dyDescent="0.35">
      <c r="A16" s="373"/>
      <c r="B16" s="374" t="s">
        <v>132</v>
      </c>
      <c r="C16" s="354">
        <f>SUM(C15:C15)</f>
        <v>100000</v>
      </c>
      <c r="D16" s="375">
        <f>SUM(D15:D15)</f>
        <v>0</v>
      </c>
      <c r="E16" s="354">
        <f>SUM(E15:E15)</f>
        <v>100000</v>
      </c>
      <c r="F16" s="56"/>
    </row>
    <row r="17" spans="1:8" ht="15" customHeight="1" x14ac:dyDescent="0.35">
      <c r="A17" s="367" t="s">
        <v>180</v>
      </c>
      <c r="B17" s="377" t="s">
        <v>177</v>
      </c>
      <c r="C17" s="379"/>
      <c r="D17" s="379"/>
      <c r="E17" s="379"/>
      <c r="F17" s="56"/>
    </row>
    <row r="18" spans="1:8" ht="21" x14ac:dyDescent="0.35">
      <c r="A18" s="370"/>
      <c r="B18" s="380"/>
      <c r="C18" s="328"/>
      <c r="D18" s="383"/>
      <c r="E18" s="328"/>
      <c r="F18" s="56"/>
    </row>
    <row r="19" spans="1:8" ht="15" customHeight="1" x14ac:dyDescent="0.35">
      <c r="A19" s="373"/>
      <c r="B19" s="374" t="s">
        <v>146</v>
      </c>
      <c r="C19" s="354">
        <f>SUM(C18:C18)</f>
        <v>0</v>
      </c>
      <c r="D19" s="375">
        <f>SUM(D18:D18)</f>
        <v>0</v>
      </c>
      <c r="E19" s="354">
        <f>SUM(E18:E18)</f>
        <v>0</v>
      </c>
      <c r="F19" s="56"/>
    </row>
    <row r="20" spans="1:8" ht="15" customHeight="1" x14ac:dyDescent="0.35">
      <c r="A20" s="367" t="s">
        <v>181</v>
      </c>
      <c r="B20" s="377" t="s">
        <v>182</v>
      </c>
      <c r="C20" s="379"/>
      <c r="D20" s="379"/>
      <c r="E20" s="379"/>
      <c r="F20" s="56"/>
    </row>
    <row r="21" spans="1:8" ht="21" x14ac:dyDescent="0.35">
      <c r="A21" s="370"/>
      <c r="B21" s="384" t="s">
        <v>363</v>
      </c>
      <c r="C21" s="328">
        <v>15000</v>
      </c>
      <c r="D21" s="33"/>
      <c r="E21" s="328">
        <f>SUM(C21:D21)</f>
        <v>15000</v>
      </c>
      <c r="F21" s="56"/>
    </row>
    <row r="22" spans="1:8" ht="21" x14ac:dyDescent="0.35">
      <c r="A22" s="370"/>
      <c r="B22" s="592" t="s">
        <v>629</v>
      </c>
      <c r="C22" s="329">
        <v>40000</v>
      </c>
      <c r="D22" s="36"/>
      <c r="E22" s="328">
        <f t="shared" ref="E22:E23" si="1">SUM(C22:D22)</f>
        <v>40000</v>
      </c>
      <c r="F22" s="56"/>
    </row>
    <row r="23" spans="1:8" ht="21" x14ac:dyDescent="0.35">
      <c r="A23" s="370"/>
      <c r="B23" s="592" t="s">
        <v>543</v>
      </c>
      <c r="C23" s="382"/>
      <c r="D23" s="54"/>
      <c r="E23" s="328">
        <f t="shared" si="1"/>
        <v>0</v>
      </c>
      <c r="F23" s="56"/>
    </row>
    <row r="24" spans="1:8" ht="21" x14ac:dyDescent="0.35">
      <c r="A24" s="373"/>
      <c r="B24" s="385" t="s">
        <v>147</v>
      </c>
      <c r="C24" s="354">
        <f>SUM(C21:C23)</f>
        <v>55000</v>
      </c>
      <c r="D24" s="354">
        <f>SUM(D21:D23)</f>
        <v>0</v>
      </c>
      <c r="E24" s="354">
        <f>SUM(E21:E23)</f>
        <v>55000</v>
      </c>
      <c r="F24" s="56"/>
      <c r="H24" s="386"/>
    </row>
    <row r="25" spans="1:8" ht="15" customHeight="1" x14ac:dyDescent="0.35">
      <c r="A25" s="367" t="s">
        <v>183</v>
      </c>
      <c r="B25" s="377" t="s">
        <v>148</v>
      </c>
      <c r="C25" s="379"/>
      <c r="D25" s="379"/>
      <c r="E25" s="379"/>
      <c r="F25" s="56"/>
    </row>
    <row r="26" spans="1:8" ht="21" x14ac:dyDescent="0.35">
      <c r="A26" s="387" t="s">
        <v>175</v>
      </c>
      <c r="B26" s="388"/>
      <c r="C26" s="389"/>
      <c r="D26" s="389"/>
      <c r="E26" s="389"/>
      <c r="F26" s="56"/>
    </row>
    <row r="27" spans="1:8" ht="21" x14ac:dyDescent="0.35">
      <c r="A27" s="370"/>
      <c r="B27" s="390" t="s">
        <v>282</v>
      </c>
      <c r="C27" s="33"/>
      <c r="D27" s="33"/>
      <c r="E27" s="33">
        <f>SUM(C27:D27)</f>
        <v>0</v>
      </c>
      <c r="F27" s="56"/>
    </row>
    <row r="28" spans="1:8" ht="21" x14ac:dyDescent="0.35">
      <c r="A28" s="370"/>
      <c r="B28" s="390" t="s">
        <v>357</v>
      </c>
      <c r="C28" s="33"/>
      <c r="D28" s="33"/>
      <c r="E28" s="33">
        <f t="shared" ref="E28:E29" si="2">SUM(C28:D28)</f>
        <v>0</v>
      </c>
      <c r="F28" s="56"/>
    </row>
    <row r="29" spans="1:8" ht="21" x14ac:dyDescent="0.35">
      <c r="A29" s="370"/>
      <c r="B29" s="390" t="s">
        <v>589</v>
      </c>
      <c r="C29" s="54"/>
      <c r="D29" s="54"/>
      <c r="E29" s="33">
        <f t="shared" si="2"/>
        <v>0</v>
      </c>
      <c r="F29" s="56"/>
    </row>
    <row r="30" spans="1:8" ht="21" x14ac:dyDescent="0.35">
      <c r="A30" s="387" t="s">
        <v>174</v>
      </c>
      <c r="B30" s="388"/>
      <c r="C30" s="203"/>
      <c r="D30" s="203"/>
      <c r="E30" s="203"/>
      <c r="F30" s="56"/>
    </row>
    <row r="31" spans="1:8" ht="21" x14ac:dyDescent="0.35">
      <c r="A31" s="370"/>
      <c r="B31" s="384" t="s">
        <v>505</v>
      </c>
      <c r="C31" s="328"/>
      <c r="D31" s="33"/>
      <c r="E31" s="328">
        <f>SUM(C31:D31)</f>
        <v>0</v>
      </c>
      <c r="F31" s="56"/>
    </row>
    <row r="32" spans="1:8" ht="21" x14ac:dyDescent="0.35">
      <c r="A32" s="370"/>
      <c r="B32" s="384" t="s">
        <v>457</v>
      </c>
      <c r="C32" s="328">
        <v>0</v>
      </c>
      <c r="D32" s="33"/>
      <c r="E32" s="328">
        <f t="shared" ref="E32:E40" si="3">SUM(C32:D32)</f>
        <v>0</v>
      </c>
      <c r="F32" s="56"/>
    </row>
    <row r="33" spans="1:6" ht="21" x14ac:dyDescent="0.35">
      <c r="A33" s="370"/>
      <c r="B33" s="384" t="s">
        <v>509</v>
      </c>
      <c r="C33" s="328">
        <v>10000</v>
      </c>
      <c r="D33" s="33"/>
      <c r="E33" s="328">
        <f t="shared" si="3"/>
        <v>10000</v>
      </c>
      <c r="F33" s="56"/>
    </row>
    <row r="34" spans="1:6" ht="21" x14ac:dyDescent="0.35">
      <c r="A34" s="370"/>
      <c r="B34" s="384" t="s">
        <v>473</v>
      </c>
      <c r="C34" s="33"/>
      <c r="D34" s="33"/>
      <c r="E34" s="328">
        <f t="shared" si="3"/>
        <v>0</v>
      </c>
      <c r="F34" s="56"/>
    </row>
    <row r="35" spans="1:6" ht="21" x14ac:dyDescent="0.35">
      <c r="A35" s="370"/>
      <c r="B35" s="391" t="s">
        <v>474</v>
      </c>
      <c r="C35" s="33"/>
      <c r="D35" s="33"/>
      <c r="E35" s="328">
        <f t="shared" si="3"/>
        <v>0</v>
      </c>
      <c r="F35" s="56"/>
    </row>
    <row r="36" spans="1:6" ht="21" x14ac:dyDescent="0.35">
      <c r="A36" s="370"/>
      <c r="B36" s="391" t="s">
        <v>506</v>
      </c>
      <c r="C36" s="33"/>
      <c r="D36" s="33"/>
      <c r="E36" s="328">
        <f t="shared" si="3"/>
        <v>0</v>
      </c>
      <c r="F36" s="56"/>
    </row>
    <row r="37" spans="1:6" ht="21" x14ac:dyDescent="0.35">
      <c r="A37" s="370"/>
      <c r="B37" s="391" t="s">
        <v>507</v>
      </c>
      <c r="C37" s="33"/>
      <c r="D37" s="33"/>
      <c r="E37" s="328">
        <f t="shared" si="3"/>
        <v>0</v>
      </c>
      <c r="F37" s="56"/>
    </row>
    <row r="38" spans="1:6" ht="21" x14ac:dyDescent="0.35">
      <c r="A38" s="370"/>
      <c r="B38" s="391" t="s">
        <v>520</v>
      </c>
      <c r="C38" s="33"/>
      <c r="D38" s="33"/>
      <c r="E38" s="328">
        <f t="shared" si="3"/>
        <v>0</v>
      </c>
      <c r="F38" s="56"/>
    </row>
    <row r="39" spans="1:6" ht="21" x14ac:dyDescent="0.35">
      <c r="A39" s="370"/>
      <c r="B39" s="391" t="s">
        <v>612</v>
      </c>
      <c r="C39" s="33"/>
      <c r="D39" s="33"/>
      <c r="E39" s="328">
        <f t="shared" si="3"/>
        <v>0</v>
      </c>
      <c r="F39" s="56"/>
    </row>
    <row r="40" spans="1:6" ht="21" x14ac:dyDescent="0.35">
      <c r="A40" s="370"/>
      <c r="B40" s="391" t="s">
        <v>668</v>
      </c>
      <c r="C40" s="33">
        <v>15000</v>
      </c>
      <c r="D40" s="33"/>
      <c r="E40" s="328">
        <f t="shared" si="3"/>
        <v>15000</v>
      </c>
      <c r="F40" s="56"/>
    </row>
    <row r="41" spans="1:6" ht="21" x14ac:dyDescent="0.35">
      <c r="A41" s="387" t="s">
        <v>176</v>
      </c>
      <c r="B41" s="392"/>
      <c r="C41" s="352"/>
      <c r="D41" s="203"/>
      <c r="E41" s="352"/>
      <c r="F41" s="56"/>
    </row>
    <row r="42" spans="1:6" ht="38.25" x14ac:dyDescent="0.35">
      <c r="A42" s="387"/>
      <c r="B42" s="384" t="s">
        <v>590</v>
      </c>
      <c r="C42" s="328"/>
      <c r="D42" s="33"/>
      <c r="E42" s="328">
        <f>SUM(C42:D42)</f>
        <v>0</v>
      </c>
      <c r="F42" s="56"/>
    </row>
    <row r="43" spans="1:6" ht="21" x14ac:dyDescent="0.35">
      <c r="A43" s="370"/>
      <c r="B43" s="384" t="s">
        <v>121</v>
      </c>
      <c r="C43" s="328"/>
      <c r="D43" s="33"/>
      <c r="E43" s="328">
        <f t="shared" ref="E43:E51" si="4">SUM(C43:D43)</f>
        <v>0</v>
      </c>
      <c r="F43" s="56"/>
    </row>
    <row r="44" spans="1:6" ht="21" x14ac:dyDescent="0.35">
      <c r="A44" s="370"/>
      <c r="B44" s="393" t="s">
        <v>350</v>
      </c>
      <c r="C44" s="328"/>
      <c r="D44" s="33"/>
      <c r="E44" s="328">
        <f t="shared" si="4"/>
        <v>0</v>
      </c>
      <c r="F44" s="56"/>
    </row>
    <row r="45" spans="1:6" s="395" customFormat="1" ht="21" x14ac:dyDescent="0.35">
      <c r="A45" s="394"/>
      <c r="B45" s="372" t="s">
        <v>312</v>
      </c>
      <c r="C45" s="328"/>
      <c r="D45" s="233"/>
      <c r="E45" s="328">
        <f t="shared" si="4"/>
        <v>0</v>
      </c>
    </row>
    <row r="46" spans="1:6" ht="21" x14ac:dyDescent="0.35">
      <c r="A46" s="396"/>
      <c r="B46" s="372" t="s">
        <v>382</v>
      </c>
      <c r="C46" s="328"/>
      <c r="D46" s="33"/>
      <c r="E46" s="328">
        <f t="shared" si="4"/>
        <v>0</v>
      </c>
      <c r="F46" s="56"/>
    </row>
    <row r="47" spans="1:6" ht="21" x14ac:dyDescent="0.35">
      <c r="A47" s="396"/>
      <c r="B47" s="372" t="s">
        <v>408</v>
      </c>
      <c r="C47" s="328"/>
      <c r="D47" s="33"/>
      <c r="E47" s="328">
        <f t="shared" si="4"/>
        <v>0</v>
      </c>
      <c r="F47" s="56"/>
    </row>
    <row r="48" spans="1:6" ht="21" x14ac:dyDescent="0.35">
      <c r="A48" s="396"/>
      <c r="B48" s="372" t="s">
        <v>434</v>
      </c>
      <c r="C48" s="328"/>
      <c r="D48" s="33"/>
      <c r="E48" s="328">
        <f t="shared" si="4"/>
        <v>0</v>
      </c>
      <c r="F48" s="56"/>
    </row>
    <row r="49" spans="1:6" ht="21" x14ac:dyDescent="0.35">
      <c r="A49" s="396"/>
      <c r="B49" s="372" t="s">
        <v>471</v>
      </c>
      <c r="C49" s="328"/>
      <c r="D49" s="33"/>
      <c r="E49" s="328">
        <f t="shared" si="4"/>
        <v>0</v>
      </c>
      <c r="F49" s="56"/>
    </row>
    <row r="50" spans="1:6" ht="38.25" x14ac:dyDescent="0.35">
      <c r="A50" s="396"/>
      <c r="B50" s="372" t="s">
        <v>508</v>
      </c>
      <c r="C50" s="328"/>
      <c r="D50" s="33"/>
      <c r="E50" s="328">
        <f t="shared" si="4"/>
        <v>0</v>
      </c>
      <c r="F50" s="56"/>
    </row>
    <row r="51" spans="1:6" ht="38.25" x14ac:dyDescent="0.35">
      <c r="A51" s="396"/>
      <c r="B51" s="372" t="s">
        <v>591</v>
      </c>
      <c r="C51" s="328"/>
      <c r="D51" s="33"/>
      <c r="E51" s="328">
        <f t="shared" si="4"/>
        <v>0</v>
      </c>
      <c r="F51" s="56"/>
    </row>
    <row r="52" spans="1:6" ht="21" x14ac:dyDescent="0.35">
      <c r="A52" s="387" t="s">
        <v>16</v>
      </c>
      <c r="B52" s="392"/>
      <c r="C52" s="382"/>
      <c r="D52" s="203"/>
      <c r="E52" s="382"/>
      <c r="F52" s="56"/>
    </row>
    <row r="53" spans="1:6" ht="25.15" customHeight="1" x14ac:dyDescent="0.35">
      <c r="A53" s="370"/>
      <c r="B53" s="380" t="s">
        <v>448</v>
      </c>
      <c r="C53" s="328"/>
      <c r="D53" s="33"/>
      <c r="E53" s="328">
        <f>SUM(C53:D53)</f>
        <v>0</v>
      </c>
      <c r="F53" s="56"/>
    </row>
    <row r="54" spans="1:6" ht="21" x14ac:dyDescent="0.35">
      <c r="A54" s="969" t="s">
        <v>9</v>
      </c>
      <c r="B54" s="970"/>
      <c r="C54" s="382"/>
      <c r="D54" s="203"/>
      <c r="E54" s="382"/>
      <c r="F54" s="56"/>
    </row>
    <row r="55" spans="1:6" ht="21" x14ac:dyDescent="0.35">
      <c r="A55" s="387"/>
      <c r="B55" s="399" t="s">
        <v>478</v>
      </c>
      <c r="C55" s="33"/>
      <c r="D55" s="33"/>
      <c r="E55" s="33">
        <f>SUM(C55:D55)</f>
        <v>0</v>
      </c>
      <c r="F55" s="56"/>
    </row>
    <row r="56" spans="1:6" ht="21" x14ac:dyDescent="0.35">
      <c r="A56" s="387"/>
      <c r="B56" s="399" t="s">
        <v>449</v>
      </c>
      <c r="C56" s="33"/>
      <c r="D56" s="33"/>
      <c r="E56" s="33">
        <f t="shared" ref="E56:E58" si="5">SUM(C56:D56)</f>
        <v>0</v>
      </c>
      <c r="F56" s="56"/>
    </row>
    <row r="57" spans="1:6" ht="21" x14ac:dyDescent="0.35">
      <c r="A57" s="387"/>
      <c r="B57" s="399" t="s">
        <v>472</v>
      </c>
      <c r="C57" s="33"/>
      <c r="D57" s="33"/>
      <c r="E57" s="33">
        <f t="shared" si="5"/>
        <v>0</v>
      </c>
      <c r="F57" s="56"/>
    </row>
    <row r="58" spans="1:6" ht="21" x14ac:dyDescent="0.35">
      <c r="A58" s="387"/>
      <c r="B58" s="590" t="s">
        <v>514</v>
      </c>
      <c r="C58" s="36"/>
      <c r="D58" s="36"/>
      <c r="E58" s="33">
        <f t="shared" si="5"/>
        <v>0</v>
      </c>
      <c r="F58" s="56"/>
    </row>
    <row r="59" spans="1:6" ht="21" x14ac:dyDescent="0.35">
      <c r="A59" s="387" t="s">
        <v>19</v>
      </c>
      <c r="B59" s="392"/>
      <c r="C59" s="54"/>
      <c r="D59" s="54"/>
      <c r="E59" s="54"/>
      <c r="F59" s="56"/>
    </row>
    <row r="60" spans="1:6" ht="21" x14ac:dyDescent="0.35">
      <c r="A60" s="396"/>
      <c r="B60" s="398" t="s">
        <v>536</v>
      </c>
      <c r="C60" s="328"/>
      <c r="D60" s="328"/>
      <c r="E60" s="328">
        <f>SUM(C60:D60)</f>
        <v>0</v>
      </c>
      <c r="F60" s="56"/>
    </row>
    <row r="61" spans="1:6" ht="21.6" customHeight="1" x14ac:dyDescent="0.35">
      <c r="A61" s="370"/>
      <c r="B61" s="3" t="s">
        <v>412</v>
      </c>
      <c r="C61" s="328">
        <v>65542</v>
      </c>
      <c r="D61" s="33"/>
      <c r="E61" s="328">
        <f t="shared" ref="E61:E69" si="6">SUM(C61:D61)</f>
        <v>65542</v>
      </c>
      <c r="F61" s="56"/>
    </row>
    <row r="62" spans="1:6" ht="21" x14ac:dyDescent="0.35">
      <c r="A62" s="370"/>
      <c r="B62" s="397" t="s">
        <v>395</v>
      </c>
      <c r="C62" s="328"/>
      <c r="D62" s="33"/>
      <c r="E62" s="328">
        <f t="shared" si="6"/>
        <v>0</v>
      </c>
      <c r="F62" s="56"/>
    </row>
    <row r="63" spans="1:6" ht="21" x14ac:dyDescent="0.35">
      <c r="A63" s="370"/>
      <c r="B63" s="397" t="s">
        <v>476</v>
      </c>
      <c r="C63" s="328"/>
      <c r="D63" s="33"/>
      <c r="E63" s="328">
        <f t="shared" si="6"/>
        <v>0</v>
      </c>
      <c r="F63" s="56"/>
    </row>
    <row r="64" spans="1:6" ht="38.25" x14ac:dyDescent="0.35">
      <c r="A64" s="370"/>
      <c r="B64" s="397" t="s">
        <v>469</v>
      </c>
      <c r="C64" s="328"/>
      <c r="D64" s="33"/>
      <c r="E64" s="328">
        <f t="shared" si="6"/>
        <v>0</v>
      </c>
      <c r="F64" s="56"/>
    </row>
    <row r="65" spans="1:6" ht="38.25" x14ac:dyDescent="0.35">
      <c r="A65" s="370"/>
      <c r="B65" s="397" t="s">
        <v>522</v>
      </c>
      <c r="C65" s="328"/>
      <c r="D65" s="33"/>
      <c r="E65" s="328">
        <f t="shared" si="6"/>
        <v>0</v>
      </c>
      <c r="F65" s="56"/>
    </row>
    <row r="66" spans="1:6" ht="38.25" x14ac:dyDescent="0.35">
      <c r="A66" s="370"/>
      <c r="B66" s="397" t="s">
        <v>523</v>
      </c>
      <c r="C66" s="328"/>
      <c r="D66" s="33"/>
      <c r="E66" s="328">
        <f t="shared" si="6"/>
        <v>0</v>
      </c>
      <c r="F66" s="56"/>
    </row>
    <row r="67" spans="1:6" ht="21" x14ac:dyDescent="0.35">
      <c r="A67" s="370"/>
      <c r="B67" s="397" t="s">
        <v>524</v>
      </c>
      <c r="C67" s="328"/>
      <c r="D67" s="33"/>
      <c r="E67" s="328">
        <f t="shared" si="6"/>
        <v>0</v>
      </c>
      <c r="F67" s="56"/>
    </row>
    <row r="68" spans="1:6" ht="21" x14ac:dyDescent="0.35">
      <c r="A68" s="370"/>
      <c r="B68" s="397" t="s">
        <v>627</v>
      </c>
      <c r="C68" s="328"/>
      <c r="D68" s="33"/>
      <c r="E68" s="328">
        <f t="shared" si="6"/>
        <v>0</v>
      </c>
      <c r="F68" s="56"/>
    </row>
    <row r="69" spans="1:6" ht="21.75" thickBot="1" x14ac:dyDescent="0.4">
      <c r="A69" s="396"/>
      <c r="B69" s="397" t="s">
        <v>628</v>
      </c>
      <c r="C69" s="382"/>
      <c r="D69" s="54"/>
      <c r="E69" s="328">
        <f t="shared" si="6"/>
        <v>0</v>
      </c>
      <c r="F69" s="56"/>
    </row>
    <row r="70" spans="1:6" ht="21.75" thickBot="1" x14ac:dyDescent="0.4">
      <c r="A70" s="400"/>
      <c r="B70" s="401" t="s">
        <v>202</v>
      </c>
      <c r="C70" s="46">
        <f>SUM(C27:C69)</f>
        <v>90542</v>
      </c>
      <c r="D70" s="46">
        <f>SUM(D27:D69)</f>
        <v>0</v>
      </c>
      <c r="E70" s="46">
        <f>SUM(E27:E69)</f>
        <v>90542</v>
      </c>
      <c r="F70" s="56"/>
    </row>
    <row r="71" spans="1:6" ht="19.149999999999999" customHeight="1" x14ac:dyDescent="0.35">
      <c r="A71" s="367" t="s">
        <v>184</v>
      </c>
      <c r="B71" s="402" t="s">
        <v>404</v>
      </c>
      <c r="C71" s="403"/>
      <c r="D71" s="403"/>
      <c r="E71" s="403"/>
      <c r="F71" s="56"/>
    </row>
    <row r="72" spans="1:6" ht="21" x14ac:dyDescent="0.35">
      <c r="A72" s="396"/>
      <c r="B72" s="404"/>
      <c r="C72" s="593"/>
      <c r="D72" s="33"/>
      <c r="E72" s="593"/>
      <c r="F72" s="56"/>
    </row>
    <row r="73" spans="1:6" ht="21" x14ac:dyDescent="0.35">
      <c r="A73" s="373"/>
      <c r="B73" s="385" t="s">
        <v>405</v>
      </c>
      <c r="C73" s="354">
        <f>SUM(C72:C72)</f>
        <v>0</v>
      </c>
      <c r="D73" s="354">
        <f>SUM(D72:D72)</f>
        <v>0</v>
      </c>
      <c r="E73" s="354">
        <f>SUM(C73:D73)</f>
        <v>0</v>
      </c>
      <c r="F73" s="56"/>
    </row>
    <row r="74" spans="1:6" ht="21.75" thickBot="1" x14ac:dyDescent="0.4">
      <c r="A74" s="405" t="s">
        <v>185</v>
      </c>
      <c r="B74" s="640" t="s">
        <v>35</v>
      </c>
      <c r="C74" s="406">
        <v>1200</v>
      </c>
      <c r="D74" s="641"/>
      <c r="E74" s="406">
        <f>SUM(C74:D74)</f>
        <v>1200</v>
      </c>
      <c r="F74" s="56"/>
    </row>
    <row r="75" spans="1:6" ht="20.25" customHeight="1" thickBot="1" x14ac:dyDescent="0.4">
      <c r="A75" s="407" t="s">
        <v>308</v>
      </c>
      <c r="B75" s="408"/>
      <c r="C75" s="339">
        <f>C13+C16+C19+C24+C70+C73+C74</f>
        <v>296742</v>
      </c>
      <c r="D75" s="409">
        <f>D13+D16+D19+D24+D70+D73+D74</f>
        <v>0</v>
      </c>
      <c r="E75" s="339">
        <f>E13+E16+E19+E24+E70+E73+E74</f>
        <v>296742</v>
      </c>
      <c r="F75" s="56"/>
    </row>
    <row r="78" spans="1:6" ht="15" customHeight="1" x14ac:dyDescent="0.3">
      <c r="C78" s="364"/>
      <c r="E78" s="364"/>
    </row>
    <row r="79" spans="1:6" ht="15" customHeight="1" x14ac:dyDescent="0.3">
      <c r="C79" s="364"/>
      <c r="E79" s="364"/>
    </row>
    <row r="80" spans="1:6" ht="15" customHeight="1" x14ac:dyDescent="0.3">
      <c r="C80" s="364"/>
      <c r="E80" s="364"/>
    </row>
  </sheetData>
  <customSheetViews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54:B54"/>
    <mergeCell ref="A2:E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51" fitToHeight="0" orientation="portrait" r:id="rId3"/>
  <headerFooter alignWithMargins="0">
    <oddHeader xml:space="preserve">&amp;R&amp;"-,Félkövér"&amp;14 18. melléklet a 12/2025. (IV.30.) önkormányzati rendelethez
"18. melléklet a 4/2025. (II.28) önkormányzati rendelethez"&amp;"Times New Roman CE,Félkövér"&amp;20
</oddHeader>
  </headerFooter>
  <rowBreaks count="1" manualBreakCount="1">
    <brk id="7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20"/>
  <sheetViews>
    <sheetView zoomScale="89" zoomScaleNormal="89" workbookViewId="0">
      <selection activeCell="N3" sqref="N3"/>
    </sheetView>
  </sheetViews>
  <sheetFormatPr defaultRowHeight="15.75" x14ac:dyDescent="0.25"/>
  <cols>
    <col min="1" max="1" width="102.83203125" style="428" customWidth="1"/>
    <col min="2" max="2" width="23.83203125" style="428" bestFit="1" customWidth="1"/>
    <col min="3" max="3" width="22.1640625" style="428" bestFit="1" customWidth="1"/>
    <col min="4" max="5" width="20.83203125" style="428" customWidth="1"/>
    <col min="6" max="6" width="22.1640625" style="428" bestFit="1" customWidth="1"/>
    <col min="7" max="14" width="20.83203125" style="428" customWidth="1"/>
    <col min="15" max="15" width="14.6640625" style="429" bestFit="1" customWidth="1"/>
    <col min="16" max="16" width="17.33203125" style="429" customWidth="1"/>
    <col min="17" max="17" width="13.33203125" style="429" bestFit="1" customWidth="1"/>
    <col min="18" max="19" width="9.33203125" style="429"/>
    <col min="20" max="16384" width="9.33203125" style="428"/>
  </cols>
  <sheetData>
    <row r="1" spans="1:19" s="411" customFormat="1" ht="21" x14ac:dyDescent="0.35">
      <c r="A1" s="179" t="s">
        <v>681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2"/>
      <c r="P1" s="412"/>
      <c r="Q1" s="412"/>
      <c r="R1" s="412"/>
      <c r="S1" s="412"/>
    </row>
    <row r="2" spans="1:19" s="411" customFormat="1" x14ac:dyDescent="0.25">
      <c r="A2" s="972"/>
      <c r="B2" s="972"/>
      <c r="O2" s="412"/>
      <c r="P2" s="412"/>
      <c r="Q2" s="412"/>
      <c r="R2" s="412"/>
      <c r="S2" s="412"/>
    </row>
    <row r="3" spans="1:19" s="411" customFormat="1" ht="19.5" thickBot="1" x14ac:dyDescent="0.35">
      <c r="N3" s="16" t="s">
        <v>215</v>
      </c>
      <c r="O3" s="412"/>
      <c r="P3" s="412"/>
      <c r="Q3" s="412"/>
      <c r="R3" s="412"/>
      <c r="S3" s="412"/>
    </row>
    <row r="4" spans="1:19" s="411" customFormat="1" ht="20.100000000000001" customHeight="1" x14ac:dyDescent="0.25">
      <c r="A4" s="413" t="s">
        <v>214</v>
      </c>
      <c r="B4" s="414" t="s">
        <v>230</v>
      </c>
      <c r="C4" s="414" t="s">
        <v>178</v>
      </c>
      <c r="D4" s="414" t="s">
        <v>179</v>
      </c>
      <c r="E4" s="414" t="s">
        <v>180</v>
      </c>
      <c r="F4" s="414" t="s">
        <v>181</v>
      </c>
      <c r="G4" s="414" t="s">
        <v>183</v>
      </c>
      <c r="H4" s="414" t="s">
        <v>184</v>
      </c>
      <c r="I4" s="414" t="s">
        <v>185</v>
      </c>
      <c r="J4" s="414" t="s">
        <v>186</v>
      </c>
      <c r="K4" s="414" t="s">
        <v>224</v>
      </c>
      <c r="L4" s="414" t="s">
        <v>225</v>
      </c>
      <c r="M4" s="414" t="s">
        <v>226</v>
      </c>
      <c r="N4" s="414" t="s">
        <v>227</v>
      </c>
      <c r="O4" s="412"/>
      <c r="P4" s="412"/>
      <c r="Q4" s="412"/>
      <c r="R4" s="412"/>
      <c r="S4" s="412"/>
    </row>
    <row r="5" spans="1:19" s="411" customFormat="1" ht="20.100000000000001" customHeight="1" x14ac:dyDescent="0.25">
      <c r="A5" s="415"/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2"/>
      <c r="P5" s="412"/>
      <c r="Q5" s="412"/>
      <c r="R5" s="412"/>
      <c r="S5" s="412"/>
    </row>
    <row r="6" spans="1:19" s="411" customFormat="1" ht="67.5" customHeight="1" thickBot="1" x14ac:dyDescent="0.3">
      <c r="A6" s="417"/>
      <c r="B6" s="418" t="s">
        <v>231</v>
      </c>
      <c r="C6" s="418" t="s">
        <v>232</v>
      </c>
      <c r="D6" s="418" t="s">
        <v>232</v>
      </c>
      <c r="E6" s="418" t="s">
        <v>232</v>
      </c>
      <c r="F6" s="418" t="s">
        <v>232</v>
      </c>
      <c r="G6" s="418" t="s">
        <v>232</v>
      </c>
      <c r="H6" s="418" t="s">
        <v>232</v>
      </c>
      <c r="I6" s="418" t="s">
        <v>232</v>
      </c>
      <c r="J6" s="418" t="s">
        <v>232</v>
      </c>
      <c r="K6" s="418" t="s">
        <v>232</v>
      </c>
      <c r="L6" s="418" t="s">
        <v>232</v>
      </c>
      <c r="M6" s="418" t="s">
        <v>232</v>
      </c>
      <c r="N6" s="418" t="s">
        <v>232</v>
      </c>
      <c r="O6" s="412"/>
      <c r="P6" s="412"/>
      <c r="Q6" s="412"/>
      <c r="R6" s="412"/>
      <c r="S6" s="412"/>
    </row>
    <row r="7" spans="1:19" s="411" customFormat="1" ht="24" customHeight="1" x14ac:dyDescent="0.3">
      <c r="A7" s="596" t="s">
        <v>233</v>
      </c>
      <c r="B7" s="597">
        <f>'1 kiemelt ei. '!G13</f>
        <v>28068100</v>
      </c>
      <c r="C7" s="597">
        <f>1141413+3631</f>
        <v>1145044</v>
      </c>
      <c r="D7" s="597">
        <v>1141413</v>
      </c>
      <c r="E7" s="597">
        <f>1141413+4800000</f>
        <v>5941413</v>
      </c>
      <c r="F7" s="597">
        <f>1141413+7813</f>
        <v>1149226</v>
      </c>
      <c r="G7" s="597">
        <f>1141413+3500000+7813</f>
        <v>4649226</v>
      </c>
      <c r="H7" s="597">
        <f>1141413+7813</f>
        <v>1149226</v>
      </c>
      <c r="I7" s="597">
        <f>1141413+7813</f>
        <v>1149226</v>
      </c>
      <c r="J7" s="597">
        <f>1141413+7813</f>
        <v>1149226</v>
      </c>
      <c r="K7" s="597">
        <f>1141413+4800000+7000+7813</f>
        <v>5956226</v>
      </c>
      <c r="L7" s="597">
        <f>1141413+7813</f>
        <v>1149226</v>
      </c>
      <c r="M7" s="597">
        <f>1141413+7813</f>
        <v>1149226</v>
      </c>
      <c r="N7" s="597">
        <f>1141413-3+1200000+7813-9801</f>
        <v>2339422</v>
      </c>
      <c r="O7" s="412"/>
      <c r="P7" s="412"/>
      <c r="Q7" s="412"/>
      <c r="R7" s="412"/>
      <c r="S7" s="412"/>
    </row>
    <row r="8" spans="1:19" s="411" customFormat="1" ht="24" customHeight="1" thickBot="1" x14ac:dyDescent="0.35">
      <c r="A8" s="601" t="s">
        <v>234</v>
      </c>
      <c r="B8" s="599">
        <f>'1 kiemelt ei. '!G17</f>
        <v>1008000</v>
      </c>
      <c r="C8" s="599">
        <v>667</v>
      </c>
      <c r="D8" s="599">
        <v>667</v>
      </c>
      <c r="E8" s="599">
        <v>667</v>
      </c>
      <c r="F8" s="599">
        <v>667</v>
      </c>
      <c r="G8" s="599">
        <v>667</v>
      </c>
      <c r="H8" s="599">
        <v>667</v>
      </c>
      <c r="I8" s="599">
        <v>667</v>
      </c>
      <c r="J8" s="599">
        <v>667</v>
      </c>
      <c r="K8" s="599">
        <f>500000+667</f>
        <v>500667</v>
      </c>
      <c r="L8" s="599">
        <f>500000+667</f>
        <v>500667</v>
      </c>
      <c r="M8" s="599">
        <v>667</v>
      </c>
      <c r="N8" s="599">
        <v>663</v>
      </c>
      <c r="O8" s="412"/>
      <c r="P8" s="412"/>
      <c r="Q8" s="412"/>
      <c r="R8" s="412"/>
      <c r="S8" s="412"/>
    </row>
    <row r="9" spans="1:19" s="420" customFormat="1" ht="24" customHeight="1" thickBot="1" x14ac:dyDescent="0.35">
      <c r="A9" s="421" t="s">
        <v>235</v>
      </c>
      <c r="B9" s="422">
        <f t="shared" ref="B9:N9" si="0">+B7+B8</f>
        <v>29076100</v>
      </c>
      <c r="C9" s="422">
        <f t="shared" si="0"/>
        <v>1145711</v>
      </c>
      <c r="D9" s="422">
        <f t="shared" si="0"/>
        <v>1142080</v>
      </c>
      <c r="E9" s="422">
        <f t="shared" si="0"/>
        <v>5942080</v>
      </c>
      <c r="F9" s="422">
        <f t="shared" si="0"/>
        <v>1149893</v>
      </c>
      <c r="G9" s="422">
        <f t="shared" si="0"/>
        <v>4649893</v>
      </c>
      <c r="H9" s="422">
        <f t="shared" si="0"/>
        <v>1149893</v>
      </c>
      <c r="I9" s="422">
        <f t="shared" si="0"/>
        <v>1149893</v>
      </c>
      <c r="J9" s="422">
        <f t="shared" si="0"/>
        <v>1149893</v>
      </c>
      <c r="K9" s="422">
        <f t="shared" si="0"/>
        <v>6456893</v>
      </c>
      <c r="L9" s="422">
        <f t="shared" si="0"/>
        <v>1649893</v>
      </c>
      <c r="M9" s="422">
        <f t="shared" si="0"/>
        <v>1149893</v>
      </c>
      <c r="N9" s="422">
        <f t="shared" si="0"/>
        <v>2340085</v>
      </c>
      <c r="O9" s="419"/>
      <c r="P9" s="419"/>
      <c r="Q9" s="419"/>
      <c r="R9" s="419"/>
      <c r="S9" s="419"/>
    </row>
    <row r="10" spans="1:19" s="411" customFormat="1" ht="49.5" customHeight="1" thickBot="1" x14ac:dyDescent="0.35">
      <c r="A10" s="423" t="s">
        <v>236</v>
      </c>
      <c r="B10" s="424">
        <f>'1 kiemelt ei. '!G19</f>
        <v>1090095</v>
      </c>
      <c r="C10" s="425">
        <v>1090095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12"/>
      <c r="P10" s="412"/>
      <c r="Q10" s="412"/>
      <c r="R10" s="412"/>
      <c r="S10" s="412"/>
    </row>
    <row r="11" spans="1:19" s="420" customFormat="1" ht="24" customHeight="1" thickBot="1" x14ac:dyDescent="0.35">
      <c r="A11" s="426" t="s">
        <v>237</v>
      </c>
      <c r="B11" s="422">
        <f>+B9+B10</f>
        <v>30166195</v>
      </c>
      <c r="C11" s="422">
        <f t="shared" ref="C11:N11" si="1">+C9+C10</f>
        <v>2235806</v>
      </c>
      <c r="D11" s="422">
        <f t="shared" si="1"/>
        <v>1142080</v>
      </c>
      <c r="E11" s="422">
        <f t="shared" si="1"/>
        <v>5942080</v>
      </c>
      <c r="F11" s="422">
        <f t="shared" si="1"/>
        <v>1149893</v>
      </c>
      <c r="G11" s="422">
        <f t="shared" si="1"/>
        <v>4649893</v>
      </c>
      <c r="H11" s="422">
        <f t="shared" si="1"/>
        <v>1149893</v>
      </c>
      <c r="I11" s="422">
        <f t="shared" si="1"/>
        <v>1149893</v>
      </c>
      <c r="J11" s="422">
        <f t="shared" si="1"/>
        <v>1149893</v>
      </c>
      <c r="K11" s="422">
        <f t="shared" si="1"/>
        <v>6456893</v>
      </c>
      <c r="L11" s="422">
        <f t="shared" si="1"/>
        <v>1649893</v>
      </c>
      <c r="M11" s="422">
        <f t="shared" si="1"/>
        <v>1149893</v>
      </c>
      <c r="N11" s="422">
        <f t="shared" si="1"/>
        <v>2340085</v>
      </c>
      <c r="O11" s="419"/>
      <c r="P11" s="419"/>
      <c r="Q11" s="419"/>
      <c r="R11" s="419"/>
      <c r="S11" s="419"/>
    </row>
    <row r="12" spans="1:19" s="411" customFormat="1" ht="24" customHeight="1" x14ac:dyDescent="0.25">
      <c r="O12" s="412"/>
      <c r="P12" s="412"/>
      <c r="Q12" s="412"/>
      <c r="R12" s="412"/>
      <c r="S12" s="412"/>
    </row>
    <row r="13" spans="1:19" s="411" customFormat="1" x14ac:dyDescent="0.25">
      <c r="B13" s="412">
        <f>B11-'2 mérleg'!F62</f>
        <v>0</v>
      </c>
      <c r="O13" s="412"/>
      <c r="P13" s="412"/>
      <c r="Q13" s="412"/>
      <c r="R13" s="412"/>
      <c r="S13" s="412"/>
    </row>
    <row r="14" spans="1:19" s="411" customFormat="1" x14ac:dyDescent="0.25"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</row>
    <row r="15" spans="1:19" s="411" customFormat="1" x14ac:dyDescent="0.25">
      <c r="C15" s="412"/>
      <c r="O15" s="412"/>
      <c r="P15" s="412"/>
      <c r="Q15" s="412"/>
      <c r="R15" s="412"/>
      <c r="S15" s="412"/>
    </row>
    <row r="16" spans="1:19" s="411" customFormat="1" x14ac:dyDescent="0.25"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12"/>
      <c r="P16" s="412"/>
      <c r="Q16" s="412"/>
      <c r="R16" s="412"/>
      <c r="S16" s="412"/>
    </row>
    <row r="17" spans="2:19" s="411" customFormat="1" x14ac:dyDescent="0.25">
      <c r="O17" s="412"/>
      <c r="P17" s="412"/>
      <c r="Q17" s="412"/>
      <c r="R17" s="412"/>
      <c r="S17" s="412"/>
    </row>
    <row r="18" spans="2:19" s="411" customFormat="1" x14ac:dyDescent="0.25">
      <c r="B18" s="412"/>
      <c r="C18" s="412"/>
      <c r="O18" s="412"/>
      <c r="P18" s="412"/>
      <c r="Q18" s="412"/>
      <c r="R18" s="412"/>
      <c r="S18" s="412"/>
    </row>
    <row r="19" spans="2:19" s="411" customFormat="1" x14ac:dyDescent="0.25">
      <c r="O19" s="412"/>
      <c r="P19" s="412"/>
      <c r="Q19" s="412"/>
      <c r="R19" s="412"/>
      <c r="S19" s="412"/>
    </row>
    <row r="20" spans="2:19" s="411" customFormat="1" x14ac:dyDescent="0.25">
      <c r="C20" s="412"/>
      <c r="O20" s="412"/>
      <c r="P20" s="412"/>
      <c r="Q20" s="412"/>
      <c r="R20" s="412"/>
      <c r="S20" s="412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&amp;R&amp;"-,Félkövér"&amp;12 19. melléklet a 12/2025. (IV.30.) önkormányzati rendelethe&amp;"Times New Roman CE,Félkövér"z
"19. melléklet a 4/2025. (II.28) önkormányzati rendelethez"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"/>
  <dimension ref="A2:K66"/>
  <sheetViews>
    <sheetView zoomScale="75" zoomScaleNormal="75" workbookViewId="0">
      <selection activeCell="D66" sqref="D66"/>
    </sheetView>
  </sheetViews>
  <sheetFormatPr defaultRowHeight="15" customHeight="1" x14ac:dyDescent="0.3"/>
  <cols>
    <col min="1" max="1" width="3.1640625" style="14" customWidth="1"/>
    <col min="2" max="2" width="5" style="14" customWidth="1"/>
    <col min="3" max="3" width="107.1640625" style="14" customWidth="1"/>
    <col min="4" max="4" width="29.5" style="14" bestFit="1" customWidth="1"/>
    <col min="5" max="5" width="40" style="14" customWidth="1"/>
    <col min="6" max="6" width="40.1640625" style="14" customWidth="1"/>
    <col min="7" max="7" width="33.6640625" style="14" customWidth="1"/>
    <col min="8" max="8" width="120.6640625" style="14" customWidth="1"/>
    <col min="9" max="9" width="33" style="14" customWidth="1"/>
    <col min="10" max="10" width="39.6640625" style="14" customWidth="1"/>
    <col min="11" max="11" width="40.6640625" style="14" customWidth="1"/>
    <col min="12" max="16384" width="9.33203125" style="14"/>
  </cols>
  <sheetData>
    <row r="2" spans="1:11" ht="18.75" customHeight="1" x14ac:dyDescent="0.35">
      <c r="A2" s="904" t="s">
        <v>416</v>
      </c>
      <c r="B2" s="904"/>
      <c r="C2" s="904"/>
      <c r="D2" s="904"/>
      <c r="E2" s="904"/>
      <c r="F2" s="904"/>
      <c r="G2" s="904"/>
      <c r="H2" s="904"/>
      <c r="I2" s="904"/>
      <c r="J2" s="904"/>
      <c r="K2" s="904"/>
    </row>
    <row r="3" spans="1:11" ht="15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6" t="s">
        <v>215</v>
      </c>
    </row>
    <row r="4" spans="1:11" ht="21" x14ac:dyDescent="0.35">
      <c r="A4" s="488"/>
      <c r="B4" s="61" t="s">
        <v>14</v>
      </c>
      <c r="C4" s="61"/>
      <c r="D4" s="19" t="s">
        <v>455</v>
      </c>
      <c r="E4" s="19" t="s">
        <v>683</v>
      </c>
      <c r="F4" s="19" t="s">
        <v>685</v>
      </c>
      <c r="G4" s="61" t="s">
        <v>15</v>
      </c>
      <c r="H4" s="20"/>
      <c r="I4" s="19" t="s">
        <v>455</v>
      </c>
      <c r="J4" s="19" t="s">
        <v>683</v>
      </c>
      <c r="K4" s="19" t="s">
        <v>685</v>
      </c>
    </row>
    <row r="5" spans="1:11" ht="18.75" x14ac:dyDescent="0.3">
      <c r="A5" s="21"/>
      <c r="B5" s="22"/>
      <c r="C5" s="22"/>
      <c r="D5" s="23" t="s">
        <v>351</v>
      </c>
      <c r="E5" s="23" t="s">
        <v>684</v>
      </c>
      <c r="F5" s="23" t="s">
        <v>365</v>
      </c>
      <c r="G5" s="22"/>
      <c r="I5" s="23" t="s">
        <v>351</v>
      </c>
      <c r="J5" s="23" t="s">
        <v>684</v>
      </c>
      <c r="K5" s="23" t="s">
        <v>365</v>
      </c>
    </row>
    <row r="6" spans="1:11" ht="19.5" thickBot="1" x14ac:dyDescent="0.35">
      <c r="A6" s="24"/>
      <c r="B6" s="25"/>
      <c r="C6" s="25"/>
      <c r="D6" s="26"/>
      <c r="E6" s="26"/>
      <c r="F6" s="26"/>
      <c r="G6" s="27"/>
      <c r="H6" s="28"/>
      <c r="I6" s="26"/>
      <c r="J6" s="26"/>
      <c r="K6" s="26"/>
    </row>
    <row r="7" spans="1:11" ht="23.25" x14ac:dyDescent="0.35">
      <c r="A7" s="531" t="s">
        <v>111</v>
      </c>
      <c r="B7" s="532"/>
      <c r="C7" s="532"/>
      <c r="D7" s="493">
        <f>'3 működési bevételek'!F51</f>
        <v>9551585</v>
      </c>
      <c r="E7" s="493">
        <f>'3 működési bevételek'!G51</f>
        <v>60516</v>
      </c>
      <c r="F7" s="493">
        <f>'3 működési bevételek'!H51</f>
        <v>9612101</v>
      </c>
      <c r="G7" s="532" t="s">
        <v>209</v>
      </c>
      <c r="H7" s="543"/>
      <c r="I7" s="496">
        <f>+'8 oktatás'!B26+'8 oktatás'!B9</f>
        <v>6070061</v>
      </c>
      <c r="J7" s="496">
        <f>+'8 oktatás'!C26+'8 oktatás'!C9</f>
        <v>0</v>
      </c>
      <c r="K7" s="496">
        <f>'8 oktatás'!D27</f>
        <v>6070061</v>
      </c>
    </row>
    <row r="8" spans="1:11" ht="23.25" x14ac:dyDescent="0.35">
      <c r="A8" s="533" t="s">
        <v>192</v>
      </c>
      <c r="B8" s="517"/>
      <c r="C8" s="517"/>
      <c r="D8" s="494">
        <f>'3 működési bevételek'!F65</f>
        <v>14308000</v>
      </c>
      <c r="E8" s="494">
        <f>'3 működési bevételek'!G65</f>
        <v>0</v>
      </c>
      <c r="F8" s="494">
        <f>'3 működési bevételek'!H65</f>
        <v>14308000</v>
      </c>
      <c r="G8" s="517" t="s">
        <v>290</v>
      </c>
      <c r="H8" s="544"/>
      <c r="I8" s="497">
        <f>'9 kultúra'!B64</f>
        <v>3102126</v>
      </c>
      <c r="J8" s="497">
        <f>'9 kultúra'!C64</f>
        <v>0</v>
      </c>
      <c r="K8" s="497">
        <f>'9 kultúra'!D64</f>
        <v>3102126</v>
      </c>
    </row>
    <row r="9" spans="1:11" ht="23.25" x14ac:dyDescent="0.35">
      <c r="A9" s="247" t="s">
        <v>53</v>
      </c>
      <c r="B9" s="534"/>
      <c r="C9" s="534"/>
      <c r="D9" s="495">
        <f>'3 működési bevételek'!F99</f>
        <v>2148686</v>
      </c>
      <c r="E9" s="495">
        <f>'3 működési bevételek'!G99</f>
        <v>0</v>
      </c>
      <c r="F9" s="495">
        <f>'3 működési bevételek'!H99</f>
        <v>2148686</v>
      </c>
      <c r="G9" s="534" t="s">
        <v>155</v>
      </c>
      <c r="H9" s="545"/>
      <c r="I9" s="498">
        <f>'10 szociális'!B36</f>
        <v>2203054</v>
      </c>
      <c r="J9" s="498">
        <f>'10 szociális'!C36</f>
        <v>0</v>
      </c>
      <c r="K9" s="498">
        <f>'10 szociális'!D36</f>
        <v>2203054</v>
      </c>
    </row>
    <row r="10" spans="1:11" ht="23.25" x14ac:dyDescent="0.35">
      <c r="A10" s="247" t="s">
        <v>112</v>
      </c>
      <c r="B10" s="534"/>
      <c r="C10" s="534"/>
      <c r="D10" s="495">
        <f>'3 működési bevételek'!F117</f>
        <v>0</v>
      </c>
      <c r="E10" s="495">
        <f>'3 működési bevételek'!G117</f>
        <v>0</v>
      </c>
      <c r="F10" s="495">
        <f>'3 működési bevételek'!H117</f>
        <v>0</v>
      </c>
      <c r="G10" s="534" t="s">
        <v>150</v>
      </c>
      <c r="H10" s="545"/>
      <c r="I10" s="498">
        <f>'11 egészségügy'!B22</f>
        <v>911877</v>
      </c>
      <c r="J10" s="498">
        <f>'11 egészségügy'!C22</f>
        <v>0</v>
      </c>
      <c r="K10" s="498">
        <f>'11 egészségügy'!D22</f>
        <v>911877</v>
      </c>
    </row>
    <row r="11" spans="1:11" ht="23.25" x14ac:dyDescent="0.35">
      <c r="A11" s="247" t="s">
        <v>88</v>
      </c>
      <c r="B11" s="534"/>
      <c r="C11" s="534"/>
      <c r="D11" s="495">
        <f>'3 működési bevételek'!F130</f>
        <v>1999313</v>
      </c>
      <c r="E11" s="495">
        <f>'3 működési bevételek'!G130</f>
        <v>0</v>
      </c>
      <c r="F11" s="495">
        <f>'3 működési bevételek'!H130</f>
        <v>1999313</v>
      </c>
      <c r="G11" s="534" t="s">
        <v>300</v>
      </c>
      <c r="H11" s="545"/>
      <c r="I11" s="498">
        <f>'12 gyermek és ifj.véd.'!B13</f>
        <v>1990106</v>
      </c>
      <c r="J11" s="498">
        <f>'12 gyermek és ifj.véd.'!C13</f>
        <v>0</v>
      </c>
      <c r="K11" s="498">
        <f>'12 gyermek és ifj.véd.'!D13</f>
        <v>1990106</v>
      </c>
    </row>
    <row r="12" spans="1:11" ht="23.25" x14ac:dyDescent="0.35">
      <c r="A12" s="535"/>
      <c r="B12" s="30"/>
      <c r="C12" s="30"/>
      <c r="D12" s="508"/>
      <c r="E12" s="508"/>
      <c r="F12" s="508"/>
      <c r="G12" s="534" t="s">
        <v>301</v>
      </c>
      <c r="H12" s="546"/>
      <c r="I12" s="498">
        <f>'13 egyéb'!B104</f>
        <v>11678266</v>
      </c>
      <c r="J12" s="498">
        <f>'13 egyéb'!C104</f>
        <v>60516</v>
      </c>
      <c r="K12" s="498">
        <f>'13 egyéb'!D104</f>
        <v>11738782</v>
      </c>
    </row>
    <row r="13" spans="1:11" ht="23.25" x14ac:dyDescent="0.35">
      <c r="A13" s="536"/>
      <c r="B13" s="11"/>
      <c r="C13" s="11"/>
      <c r="D13" s="39"/>
      <c r="E13" s="39"/>
      <c r="F13" s="39"/>
      <c r="G13" s="534" t="s">
        <v>163</v>
      </c>
      <c r="H13" s="547"/>
      <c r="I13" s="498">
        <f>+'14 sport'!B28</f>
        <v>936977</v>
      </c>
      <c r="J13" s="498">
        <f>+'14 sport'!C28</f>
        <v>0</v>
      </c>
      <c r="K13" s="498">
        <f>+'14 sport'!D28</f>
        <v>936977</v>
      </c>
    </row>
    <row r="14" spans="1:11" ht="23.25" x14ac:dyDescent="0.35">
      <c r="A14" s="536"/>
      <c r="B14" s="30"/>
      <c r="C14" s="11"/>
      <c r="D14" s="39"/>
      <c r="E14" s="39"/>
      <c r="F14" s="39"/>
      <c r="G14" s="534" t="s">
        <v>97</v>
      </c>
      <c r="H14" s="548"/>
      <c r="I14" s="498">
        <f>+'15 város.ü.'!B29</f>
        <v>1485832</v>
      </c>
      <c r="J14" s="498">
        <f>+'15 város.ü.'!C29</f>
        <v>0</v>
      </c>
      <c r="K14" s="498">
        <f>+'15 város.ü.'!D29</f>
        <v>1485832</v>
      </c>
    </row>
    <row r="15" spans="1:11" ht="23.25" x14ac:dyDescent="0.35">
      <c r="A15" s="536"/>
      <c r="B15" s="30"/>
      <c r="C15" s="11"/>
      <c r="D15" s="39"/>
      <c r="E15" s="39"/>
      <c r="F15" s="37"/>
      <c r="G15" s="534" t="s">
        <v>199</v>
      </c>
      <c r="H15" s="548"/>
      <c r="I15" s="498">
        <f>+'16 út-híd'!B34</f>
        <v>367300</v>
      </c>
      <c r="J15" s="498">
        <f>+'16 út-híd'!C34</f>
        <v>0</v>
      </c>
      <c r="K15" s="498">
        <f>+'16 út-híd'!D34</f>
        <v>367300</v>
      </c>
    </row>
    <row r="16" spans="1:11" ht="23.25" x14ac:dyDescent="0.35">
      <c r="A16" s="536"/>
      <c r="B16" s="30"/>
      <c r="C16" s="11"/>
      <c r="D16" s="39"/>
      <c r="E16" s="39"/>
      <c r="F16" s="37"/>
      <c r="G16" s="11" t="s">
        <v>11</v>
      </c>
      <c r="H16" s="549"/>
      <c r="I16" s="499"/>
      <c r="J16" s="499"/>
      <c r="K16" s="499"/>
    </row>
    <row r="17" spans="1:11" ht="23.25" x14ac:dyDescent="0.35">
      <c r="A17" s="536"/>
      <c r="B17" s="30"/>
      <c r="C17" s="11"/>
      <c r="D17" s="39"/>
      <c r="E17" s="39"/>
      <c r="F17" s="37"/>
      <c r="G17" s="11"/>
      <c r="H17" s="517" t="s">
        <v>665</v>
      </c>
      <c r="I17" s="494"/>
      <c r="J17" s="494"/>
      <c r="K17" s="494">
        <f>SUM(I17:J17)</f>
        <v>0</v>
      </c>
    </row>
    <row r="18" spans="1:11" ht="23.25" x14ac:dyDescent="0.35">
      <c r="A18" s="208"/>
      <c r="B18" s="73"/>
      <c r="C18" s="73"/>
      <c r="D18" s="43"/>
      <c r="E18" s="43"/>
      <c r="F18" s="37"/>
      <c r="G18" s="11"/>
      <c r="H18" s="517" t="s">
        <v>143</v>
      </c>
      <c r="I18" s="494">
        <v>2245</v>
      </c>
      <c r="J18" s="494"/>
      <c r="K18" s="494">
        <f t="shared" ref="K18:K22" si="0">SUM(I18:J18)</f>
        <v>2245</v>
      </c>
    </row>
    <row r="19" spans="1:11" ht="42" x14ac:dyDescent="0.35">
      <c r="A19" s="208"/>
      <c r="B19" s="73"/>
      <c r="C19" s="73"/>
      <c r="D19" s="43"/>
      <c r="E19" s="43"/>
      <c r="F19" s="37"/>
      <c r="G19" s="11"/>
      <c r="H19" s="578" t="s">
        <v>674</v>
      </c>
      <c r="I19" s="494">
        <v>142713</v>
      </c>
      <c r="J19" s="495"/>
      <c r="K19" s="494">
        <f t="shared" si="0"/>
        <v>142713</v>
      </c>
    </row>
    <row r="20" spans="1:11" ht="43.9" customHeight="1" x14ac:dyDescent="0.35">
      <c r="A20" s="208"/>
      <c r="B20" s="73"/>
      <c r="C20" s="73"/>
      <c r="D20" s="43"/>
      <c r="E20" s="43"/>
      <c r="F20" s="43"/>
      <c r="G20" s="11"/>
      <c r="H20" s="578" t="s">
        <v>675</v>
      </c>
      <c r="I20" s="494">
        <v>243763</v>
      </c>
      <c r="J20" s="495"/>
      <c r="K20" s="494">
        <f t="shared" si="0"/>
        <v>243763</v>
      </c>
    </row>
    <row r="21" spans="1:11" ht="43.9" customHeight="1" x14ac:dyDescent="0.35">
      <c r="A21" s="208"/>
      <c r="B21" s="73"/>
      <c r="C21" s="73"/>
      <c r="D21" s="43"/>
      <c r="E21" s="43"/>
      <c r="F21" s="43"/>
      <c r="G21" s="11"/>
      <c r="H21" s="578" t="s">
        <v>670</v>
      </c>
      <c r="I21" s="494">
        <v>200000</v>
      </c>
      <c r="J21" s="494"/>
      <c r="K21" s="494">
        <f t="shared" si="0"/>
        <v>200000</v>
      </c>
    </row>
    <row r="22" spans="1:11" ht="42" x14ac:dyDescent="0.35">
      <c r="A22" s="208"/>
      <c r="B22" s="73"/>
      <c r="C22" s="73"/>
      <c r="D22" s="43"/>
      <c r="E22" s="43"/>
      <c r="F22" s="43"/>
      <c r="G22" s="11"/>
      <c r="H22" s="578" t="s">
        <v>550</v>
      </c>
      <c r="I22" s="494">
        <v>0</v>
      </c>
      <c r="J22" s="494"/>
      <c r="K22" s="494">
        <f t="shared" si="0"/>
        <v>0</v>
      </c>
    </row>
    <row r="23" spans="1:11" ht="24" thickBot="1" x14ac:dyDescent="0.4">
      <c r="A23" s="537"/>
      <c r="B23" s="538"/>
      <c r="C23" s="539"/>
      <c r="D23" s="44"/>
      <c r="E23" s="44"/>
      <c r="F23" s="44"/>
      <c r="G23" s="550" t="s">
        <v>39</v>
      </c>
      <c r="H23" s="45"/>
      <c r="I23" s="500">
        <f>SUM(I18:I22)</f>
        <v>588721</v>
      </c>
      <c r="J23" s="500">
        <f>SUM(J16:J22)</f>
        <v>0</v>
      </c>
      <c r="K23" s="500">
        <f>SUM(K18:K22)</f>
        <v>588721</v>
      </c>
    </row>
    <row r="24" spans="1:11" ht="24" thickBot="1" x14ac:dyDescent="0.4">
      <c r="A24" s="540" t="s">
        <v>138</v>
      </c>
      <c r="B24" s="541"/>
      <c r="C24" s="542"/>
      <c r="D24" s="509">
        <f>SUM(D7:D23)</f>
        <v>28007584</v>
      </c>
      <c r="E24" s="509">
        <f>SUM(E7:E23)</f>
        <v>60516</v>
      </c>
      <c r="F24" s="509">
        <f>SUM(F7:F23)</f>
        <v>28068100</v>
      </c>
      <c r="G24" s="551" t="s">
        <v>160</v>
      </c>
      <c r="H24" s="551"/>
      <c r="I24" s="506">
        <f>+I23+I15+I14+I13+I12+I11+I10+I9+I8+I7</f>
        <v>29334320</v>
      </c>
      <c r="J24" s="506">
        <f>+J23+J15+J14+J13+J12+J11+J10+J9+J8+J7</f>
        <v>60516</v>
      </c>
      <c r="K24" s="506">
        <f>+K23+K15+K14+K13+K12+K11+K10+K9+K8+K7</f>
        <v>29394836</v>
      </c>
    </row>
    <row r="25" spans="1:11" ht="19.5" thickBot="1" x14ac:dyDescent="0.3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8.75" customHeight="1" x14ac:dyDescent="0.35">
      <c r="A26" s="17"/>
      <c r="B26" s="61"/>
      <c r="C26" s="489" t="s">
        <v>60</v>
      </c>
      <c r="D26" s="19" t="s">
        <v>455</v>
      </c>
      <c r="E26" s="19" t="s">
        <v>683</v>
      </c>
      <c r="F26" s="19" t="s">
        <v>685</v>
      </c>
      <c r="G26" s="48"/>
      <c r="H26" s="61" t="s">
        <v>72</v>
      </c>
      <c r="I26" s="19" t="s">
        <v>455</v>
      </c>
      <c r="J26" s="19" t="s">
        <v>683</v>
      </c>
      <c r="K26" s="19" t="s">
        <v>685</v>
      </c>
    </row>
    <row r="27" spans="1:11" ht="18.75" customHeight="1" x14ac:dyDescent="0.3">
      <c r="A27" s="21"/>
      <c r="B27" s="22"/>
      <c r="C27" s="49"/>
      <c r="D27" s="23" t="s">
        <v>351</v>
      </c>
      <c r="E27" s="23" t="s">
        <v>684</v>
      </c>
      <c r="F27" s="23" t="s">
        <v>365</v>
      </c>
      <c r="G27" s="50"/>
      <c r="H27" s="22"/>
      <c r="I27" s="23" t="s">
        <v>351</v>
      </c>
      <c r="J27" s="23" t="s">
        <v>684</v>
      </c>
      <c r="K27" s="23" t="s">
        <v>365</v>
      </c>
    </row>
    <row r="28" spans="1:11" ht="18.75" customHeight="1" thickBot="1" x14ac:dyDescent="0.35">
      <c r="A28" s="24"/>
      <c r="B28" s="25"/>
      <c r="C28" s="51"/>
      <c r="D28" s="26"/>
      <c r="E28" s="26"/>
      <c r="F28" s="26"/>
      <c r="G28" s="27"/>
      <c r="H28" s="28"/>
      <c r="I28" s="26"/>
      <c r="J28" s="26"/>
      <c r="K28" s="26"/>
    </row>
    <row r="29" spans="1:11" ht="23.25" x14ac:dyDescent="0.35">
      <c r="A29" s="552" t="s">
        <v>70</v>
      </c>
      <c r="B29" s="553"/>
      <c r="C29" s="554"/>
      <c r="D29" s="501">
        <f>'17 felhalm.bevétel '!C11</f>
        <v>0</v>
      </c>
      <c r="E29" s="501">
        <f>'17 felhalm.bevétel '!D11</f>
        <v>0</v>
      </c>
      <c r="F29" s="501">
        <f>'17 felhalm.bevétel '!E11</f>
        <v>0</v>
      </c>
      <c r="G29" s="566" t="s">
        <v>169</v>
      </c>
      <c r="H29" s="567"/>
      <c r="I29" s="53"/>
      <c r="J29" s="53"/>
      <c r="K29" s="53"/>
    </row>
    <row r="30" spans="1:11" ht="23.25" x14ac:dyDescent="0.35">
      <c r="A30" s="555" t="s">
        <v>69</v>
      </c>
      <c r="B30" s="548"/>
      <c r="C30" s="556"/>
      <c r="D30" s="498">
        <f>'17 felhalm.bevétel '!C17</f>
        <v>1000000</v>
      </c>
      <c r="E30" s="498">
        <f>'17 felhalm.bevétel '!D17</f>
        <v>0</v>
      </c>
      <c r="F30" s="498">
        <f>'17 felhalm.bevétel '!E17</f>
        <v>1000000</v>
      </c>
      <c r="G30" s="517" t="s">
        <v>209</v>
      </c>
      <c r="H30" s="568"/>
      <c r="I30" s="33">
        <f>+'8 oktatás'!B34</f>
        <v>0</v>
      </c>
      <c r="J30" s="33">
        <f>+'8 oktatás'!C34</f>
        <v>0</v>
      </c>
      <c r="K30" s="33">
        <f>+'8 oktatás'!D34</f>
        <v>0</v>
      </c>
    </row>
    <row r="31" spans="1:11" ht="23.25" x14ac:dyDescent="0.35">
      <c r="A31" s="555" t="s">
        <v>71</v>
      </c>
      <c r="B31" s="556"/>
      <c r="C31" s="557"/>
      <c r="D31" s="498">
        <f>'17 felhalm.bevétel '!C24</f>
        <v>8000</v>
      </c>
      <c r="E31" s="498">
        <f>'17 felhalm.bevétel '!D24</f>
        <v>0</v>
      </c>
      <c r="F31" s="498">
        <f>'17 felhalm.bevétel '!E24</f>
        <v>8000</v>
      </c>
      <c r="G31" s="534" t="s">
        <v>290</v>
      </c>
      <c r="H31" s="569"/>
      <c r="I31" s="36">
        <f>'9 kultúra'!B74</f>
        <v>0</v>
      </c>
      <c r="J31" s="36">
        <f>'9 kultúra'!C74</f>
        <v>0</v>
      </c>
      <c r="K31" s="36">
        <f>'9 kultúra'!D74</f>
        <v>0</v>
      </c>
    </row>
    <row r="32" spans="1:11" ht="23.25" x14ac:dyDescent="0.35">
      <c r="A32" s="247" t="s">
        <v>89</v>
      </c>
      <c r="B32" s="534"/>
      <c r="C32" s="534"/>
      <c r="D32" s="498">
        <f>'17 felhalm.bevétel '!C33</f>
        <v>0</v>
      </c>
      <c r="E32" s="498">
        <f>'17 felhalm.bevétel '!D33</f>
        <v>0</v>
      </c>
      <c r="F32" s="498">
        <f>'17 felhalm.bevétel '!E33</f>
        <v>0</v>
      </c>
      <c r="G32" s="534" t="s">
        <v>155</v>
      </c>
      <c r="H32" s="569"/>
      <c r="I32" s="36">
        <f>'10 szociális'!B41</f>
        <v>0</v>
      </c>
      <c r="J32" s="33">
        <f>'10 szociális'!C41</f>
        <v>0</v>
      </c>
      <c r="K32" s="36">
        <f>'10 szociális'!D41</f>
        <v>0</v>
      </c>
    </row>
    <row r="33" spans="1:11" ht="23.25" x14ac:dyDescent="0.35">
      <c r="A33" s="558"/>
      <c r="B33" s="554"/>
      <c r="C33" s="554"/>
      <c r="D33" s="502"/>
      <c r="E33" s="502"/>
      <c r="F33" s="503"/>
      <c r="G33" s="534" t="s">
        <v>150</v>
      </c>
      <c r="H33" s="569"/>
      <c r="I33" s="36">
        <f>'11 egészségügy'!B30</f>
        <v>0</v>
      </c>
      <c r="J33" s="33">
        <f>'11 egészségügy'!C30</f>
        <v>0</v>
      </c>
      <c r="K33" s="36">
        <f>'11 egészségügy'!D30</f>
        <v>0</v>
      </c>
    </row>
    <row r="34" spans="1:11" ht="23.25" x14ac:dyDescent="0.35">
      <c r="A34" s="558"/>
      <c r="B34" s="554"/>
      <c r="C34" s="554"/>
      <c r="D34" s="502"/>
      <c r="E34" s="502"/>
      <c r="F34" s="503"/>
      <c r="G34" s="534" t="s">
        <v>300</v>
      </c>
      <c r="H34" s="569"/>
      <c r="I34" s="36">
        <f>'12 gyermek és ifj.véd.'!B18</f>
        <v>700</v>
      </c>
      <c r="J34" s="33">
        <f>'12 gyermek és ifj.véd.'!C18</f>
        <v>0</v>
      </c>
      <c r="K34" s="36">
        <f>'12 gyermek és ifj.véd.'!D18</f>
        <v>700</v>
      </c>
    </row>
    <row r="35" spans="1:11" ht="24" thickBot="1" x14ac:dyDescent="0.4">
      <c r="A35" s="559"/>
      <c r="B35" s="560"/>
      <c r="C35" s="560"/>
      <c r="D35" s="510"/>
      <c r="E35" s="510"/>
      <c r="F35" s="511"/>
      <c r="G35" s="534" t="s">
        <v>301</v>
      </c>
      <c r="H35" s="569"/>
      <c r="I35" s="36">
        <f>'13 egyéb'!B111</f>
        <v>72163</v>
      </c>
      <c r="J35" s="33">
        <f>'13 egyéb'!C111</f>
        <v>0</v>
      </c>
      <c r="K35" s="36">
        <f>'13 egyéb'!D111</f>
        <v>72163</v>
      </c>
    </row>
    <row r="36" spans="1:11" ht="24" thickBot="1" x14ac:dyDescent="0.4">
      <c r="A36" s="559"/>
      <c r="B36" s="560"/>
      <c r="C36" s="560"/>
      <c r="D36" s="510"/>
      <c r="E36" s="510"/>
      <c r="F36" s="511"/>
      <c r="G36" s="570" t="s">
        <v>170</v>
      </c>
      <c r="H36" s="571"/>
      <c r="I36" s="46">
        <f>SUM(I29:I35)</f>
        <v>72863</v>
      </c>
      <c r="J36" s="46">
        <f>SUM(J29:J35)</f>
        <v>0</v>
      </c>
      <c r="K36" s="46">
        <f>SUM(K29:K35)</f>
        <v>72863</v>
      </c>
    </row>
    <row r="37" spans="1:11" ht="23.25" x14ac:dyDescent="0.35">
      <c r="A37" s="536"/>
      <c r="B37" s="30"/>
      <c r="C37" s="30"/>
      <c r="D37" s="508"/>
      <c r="E37" s="508"/>
      <c r="F37" s="503"/>
      <c r="G37" s="11" t="s">
        <v>136</v>
      </c>
      <c r="H37" s="553"/>
      <c r="I37" s="52">
        <f>+'18 felhalm.kiadás'!C13</f>
        <v>50000</v>
      </c>
      <c r="J37" s="52">
        <f>+'18 felhalm.kiadás'!D13</f>
        <v>0</v>
      </c>
      <c r="K37" s="52">
        <f>+'18 felhalm.kiadás'!E13</f>
        <v>50000</v>
      </c>
    </row>
    <row r="38" spans="1:11" ht="23.25" x14ac:dyDescent="0.35">
      <c r="A38" s="536"/>
      <c r="B38" s="30"/>
      <c r="C38" s="30"/>
      <c r="D38" s="508"/>
      <c r="E38" s="508"/>
      <c r="F38" s="503"/>
      <c r="G38" s="534" t="s">
        <v>165</v>
      </c>
      <c r="H38" s="548"/>
      <c r="I38" s="36">
        <f>'18 felhalm.kiadás'!C16</f>
        <v>100000</v>
      </c>
      <c r="J38" s="36">
        <f>'18 felhalm.kiadás'!D16</f>
        <v>0</v>
      </c>
      <c r="K38" s="36">
        <f>'18 felhalm.kiadás'!E16</f>
        <v>100000</v>
      </c>
    </row>
    <row r="39" spans="1:11" ht="23.25" x14ac:dyDescent="0.35">
      <c r="A39" s="536"/>
      <c r="B39" s="30"/>
      <c r="C39" s="30"/>
      <c r="D39" s="508"/>
      <c r="E39" s="508"/>
      <c r="F39" s="503"/>
      <c r="G39" s="534" t="s">
        <v>177</v>
      </c>
      <c r="H39" s="547"/>
      <c r="I39" s="36">
        <f>+'18 felhalm.kiadás'!C19</f>
        <v>0</v>
      </c>
      <c r="J39" s="36">
        <f>+'18 felhalm.kiadás'!D19</f>
        <v>0</v>
      </c>
      <c r="K39" s="36">
        <f>+'18 felhalm.kiadás'!E19</f>
        <v>0</v>
      </c>
    </row>
    <row r="40" spans="1:11" ht="23.25" x14ac:dyDescent="0.35">
      <c r="A40" s="561"/>
      <c r="B40" s="562"/>
      <c r="C40" s="30"/>
      <c r="D40" s="508"/>
      <c r="E40" s="508"/>
      <c r="F40" s="503"/>
      <c r="G40" s="534" t="s">
        <v>182</v>
      </c>
      <c r="H40" s="547"/>
      <c r="I40" s="36">
        <f>+'18 felhalm.kiadás'!C24</f>
        <v>55000</v>
      </c>
      <c r="J40" s="36">
        <f>+'18 felhalm.kiadás'!D24</f>
        <v>0</v>
      </c>
      <c r="K40" s="36">
        <f>+'18 felhalm.kiadás'!E24</f>
        <v>55000</v>
      </c>
    </row>
    <row r="41" spans="1:11" ht="23.25" x14ac:dyDescent="0.35">
      <c r="A41" s="561"/>
      <c r="B41" s="562"/>
      <c r="C41" s="563"/>
      <c r="D41" s="512"/>
      <c r="E41" s="512"/>
      <c r="F41" s="503"/>
      <c r="G41" s="534" t="s">
        <v>148</v>
      </c>
      <c r="H41" s="547"/>
      <c r="I41" s="36">
        <f>+'18 felhalm.kiadás'!C70</f>
        <v>90542</v>
      </c>
      <c r="J41" s="36">
        <f>+'18 felhalm.kiadás'!D70</f>
        <v>0</v>
      </c>
      <c r="K41" s="36">
        <f>+'18 felhalm.kiadás'!E70</f>
        <v>90542</v>
      </c>
    </row>
    <row r="42" spans="1:11" ht="23.25" x14ac:dyDescent="0.35">
      <c r="A42" s="535"/>
      <c r="B42" s="564"/>
      <c r="C42" s="563"/>
      <c r="D42" s="512"/>
      <c r="E42" s="512"/>
      <c r="F42" s="503"/>
      <c r="G42" s="534" t="s">
        <v>403</v>
      </c>
      <c r="H42" s="534"/>
      <c r="I42" s="36">
        <f>+'18 felhalm.kiadás'!C73</f>
        <v>0</v>
      </c>
      <c r="J42" s="36">
        <f>+'18 felhalm.kiadás'!D73</f>
        <v>0</v>
      </c>
      <c r="K42" s="36">
        <f>+'18 felhalm.kiadás'!E73</f>
        <v>0</v>
      </c>
    </row>
    <row r="43" spans="1:11" ht="23.25" x14ac:dyDescent="0.35">
      <c r="A43" s="535"/>
      <c r="B43" s="564"/>
      <c r="C43" s="563"/>
      <c r="D43" s="512"/>
      <c r="E43" s="512"/>
      <c r="F43" s="503"/>
      <c r="G43" s="534" t="s">
        <v>36</v>
      </c>
      <c r="H43" s="534"/>
      <c r="I43" s="36">
        <f>'18 felhalm.kiadás'!C74</f>
        <v>1200</v>
      </c>
      <c r="J43" s="36">
        <f>'18 felhalm.kiadás'!D74</f>
        <v>0</v>
      </c>
      <c r="K43" s="36">
        <f>'18 felhalm.kiadás'!E74</f>
        <v>1200</v>
      </c>
    </row>
    <row r="44" spans="1:11" ht="24" thickBot="1" x14ac:dyDescent="0.4">
      <c r="A44" s="535"/>
      <c r="B44" s="564"/>
      <c r="C44" s="563"/>
      <c r="D44" s="513"/>
      <c r="E44" s="513"/>
      <c r="F44" s="513"/>
      <c r="G44" s="572" t="s">
        <v>171</v>
      </c>
      <c r="H44" s="573"/>
      <c r="I44" s="57">
        <f>SUM(I37:I43)</f>
        <v>296742</v>
      </c>
      <c r="J44" s="57">
        <f>SUM(J37:J43)</f>
        <v>0</v>
      </c>
      <c r="K44" s="57">
        <f>SUM(K37:K43)</f>
        <v>296742</v>
      </c>
    </row>
    <row r="45" spans="1:11" ht="24" thickBot="1" x14ac:dyDescent="0.4">
      <c r="A45" s="206" t="s">
        <v>161</v>
      </c>
      <c r="B45" s="206"/>
      <c r="C45" s="565"/>
      <c r="D45" s="507">
        <f>SUM(D29:D44)</f>
        <v>1008000</v>
      </c>
      <c r="E45" s="507">
        <f>SUM(E29:E44)</f>
        <v>0</v>
      </c>
      <c r="F45" s="507">
        <f>SUM(F29:F44)</f>
        <v>1008000</v>
      </c>
      <c r="G45" s="574" t="s">
        <v>162</v>
      </c>
      <c r="H45" s="574"/>
      <c r="I45" s="58">
        <f>+I44+I36</f>
        <v>369605</v>
      </c>
      <c r="J45" s="58">
        <f>+J44+J36</f>
        <v>0</v>
      </c>
      <c r="K45" s="58">
        <f>+K44+K36</f>
        <v>369605</v>
      </c>
    </row>
    <row r="46" spans="1:11" ht="18.75" customHeight="1" thickBot="1" x14ac:dyDescent="0.4">
      <c r="A46" s="47"/>
      <c r="B46" s="47"/>
      <c r="C46" s="59"/>
      <c r="D46" s="60"/>
      <c r="E46" s="60"/>
      <c r="F46" s="60"/>
      <c r="G46" s="18"/>
      <c r="H46" s="18"/>
      <c r="I46" s="61"/>
      <c r="J46" s="61"/>
      <c r="K46" s="61"/>
    </row>
    <row r="47" spans="1:11" ht="23.25" x14ac:dyDescent="0.35">
      <c r="A47" s="62" t="s">
        <v>153</v>
      </c>
      <c r="B47" s="490"/>
      <c r="C47" s="491"/>
      <c r="D47" s="514"/>
      <c r="E47" s="514"/>
      <c r="F47" s="514"/>
      <c r="G47" s="492" t="s">
        <v>153</v>
      </c>
      <c r="H47" s="63"/>
      <c r="I47" s="64"/>
      <c r="J47" s="64"/>
      <c r="K47" s="64"/>
    </row>
    <row r="48" spans="1:11" ht="23.25" x14ac:dyDescent="0.35">
      <c r="A48" s="41"/>
      <c r="B48" s="30"/>
      <c r="C48" s="589" t="s">
        <v>101</v>
      </c>
      <c r="D48" s="504">
        <v>633414</v>
      </c>
      <c r="E48" s="504"/>
      <c r="F48" s="504">
        <f>SUM(D48:E48)</f>
        <v>633414</v>
      </c>
      <c r="G48" s="521"/>
      <c r="H48" s="521"/>
      <c r="I48" s="497"/>
      <c r="J48" s="497"/>
      <c r="K48" s="497"/>
    </row>
    <row r="49" spans="1:11" ht="23.25" x14ac:dyDescent="0.35">
      <c r="A49" s="41"/>
      <c r="B49" s="30"/>
      <c r="C49" s="589" t="s">
        <v>539</v>
      </c>
      <c r="D49" s="504">
        <v>0</v>
      </c>
      <c r="E49" s="504"/>
      <c r="F49" s="504">
        <f t="shared" ref="F49:F58" si="1">SUM(D49:E49)</f>
        <v>0</v>
      </c>
      <c r="G49" s="521" t="s">
        <v>390</v>
      </c>
      <c r="H49" s="521"/>
      <c r="I49" s="497">
        <v>120750</v>
      </c>
      <c r="J49" s="497"/>
      <c r="K49" s="497">
        <f>SUM(I49:J49)</f>
        <v>120750</v>
      </c>
    </row>
    <row r="50" spans="1:11" ht="23.25" x14ac:dyDescent="0.35">
      <c r="A50" s="41"/>
      <c r="B50" s="30"/>
      <c r="C50" s="591" t="s">
        <v>546</v>
      </c>
      <c r="D50" s="504">
        <v>76672</v>
      </c>
      <c r="E50" s="504"/>
      <c r="F50" s="504">
        <f t="shared" si="1"/>
        <v>76672</v>
      </c>
      <c r="G50" s="521"/>
      <c r="H50" s="521"/>
      <c r="I50" s="497"/>
      <c r="J50" s="497"/>
      <c r="K50" s="497">
        <f t="shared" ref="K50:K56" si="2">SUM(I50:J50)</f>
        <v>0</v>
      </c>
    </row>
    <row r="51" spans="1:11" ht="23.25" x14ac:dyDescent="0.35">
      <c r="A51" s="41"/>
      <c r="B51" s="30"/>
      <c r="C51" s="589"/>
      <c r="D51" s="504"/>
      <c r="E51" s="504"/>
      <c r="F51" s="504">
        <f t="shared" si="1"/>
        <v>0</v>
      </c>
      <c r="G51" s="521"/>
      <c r="H51" s="522"/>
      <c r="I51" s="497"/>
      <c r="J51" s="497"/>
      <c r="K51" s="497">
        <f t="shared" si="2"/>
        <v>0</v>
      </c>
    </row>
    <row r="52" spans="1:11" ht="42" x14ac:dyDescent="0.35">
      <c r="A52" s="41"/>
      <c r="B52" s="30"/>
      <c r="C52" s="589" t="s">
        <v>525</v>
      </c>
      <c r="D52" s="504">
        <v>0</v>
      </c>
      <c r="E52" s="504"/>
      <c r="F52" s="504">
        <f t="shared" si="1"/>
        <v>0</v>
      </c>
      <c r="G52" s="521"/>
      <c r="H52" s="521"/>
      <c r="I52" s="497"/>
      <c r="J52" s="497"/>
      <c r="K52" s="497">
        <f t="shared" si="2"/>
        <v>0</v>
      </c>
    </row>
    <row r="53" spans="1:11" ht="42" x14ac:dyDescent="0.35">
      <c r="A53" s="41"/>
      <c r="B53" s="30"/>
      <c r="C53" s="589" t="s">
        <v>592</v>
      </c>
      <c r="D53" s="504">
        <v>281004</v>
      </c>
      <c r="E53" s="504"/>
      <c r="F53" s="504">
        <f t="shared" si="1"/>
        <v>281004</v>
      </c>
      <c r="G53" s="521"/>
      <c r="H53" s="521"/>
      <c r="I53" s="497"/>
      <c r="J53" s="497"/>
      <c r="K53" s="497">
        <f t="shared" si="2"/>
        <v>0</v>
      </c>
    </row>
    <row r="54" spans="1:11" ht="21" customHeight="1" x14ac:dyDescent="0.35">
      <c r="A54" s="41"/>
      <c r="B54" s="30"/>
      <c r="C54" s="575" t="s">
        <v>131</v>
      </c>
      <c r="D54" s="504">
        <v>33463</v>
      </c>
      <c r="E54" s="504"/>
      <c r="F54" s="504">
        <f t="shared" si="1"/>
        <v>33463</v>
      </c>
      <c r="G54" s="521" t="s">
        <v>526</v>
      </c>
      <c r="H54" s="521"/>
      <c r="I54" s="497">
        <v>0</v>
      </c>
      <c r="J54" s="497"/>
      <c r="K54" s="497">
        <f t="shared" si="2"/>
        <v>0</v>
      </c>
    </row>
    <row r="55" spans="1:11" ht="23.25" x14ac:dyDescent="0.35">
      <c r="A55" s="41"/>
      <c r="B55" s="30"/>
      <c r="C55" s="575" t="s">
        <v>540</v>
      </c>
      <c r="D55" s="504">
        <v>0</v>
      </c>
      <c r="E55" s="504"/>
      <c r="F55" s="504">
        <f t="shared" si="1"/>
        <v>0</v>
      </c>
      <c r="G55" s="521" t="s">
        <v>593</v>
      </c>
      <c r="H55" s="521"/>
      <c r="I55" s="497">
        <v>281004</v>
      </c>
      <c r="J55" s="497"/>
      <c r="K55" s="497">
        <f t="shared" si="2"/>
        <v>281004</v>
      </c>
    </row>
    <row r="56" spans="1:11" ht="23.25" x14ac:dyDescent="0.35">
      <c r="A56" s="41"/>
      <c r="B56" s="30"/>
      <c r="C56" s="575" t="s">
        <v>547</v>
      </c>
      <c r="D56" s="504">
        <v>65542</v>
      </c>
      <c r="E56" s="504"/>
      <c r="F56" s="504">
        <f t="shared" si="1"/>
        <v>65542</v>
      </c>
      <c r="G56" s="521" t="s">
        <v>666</v>
      </c>
      <c r="H56" s="521"/>
      <c r="I56" s="497"/>
      <c r="J56" s="497"/>
      <c r="K56" s="497">
        <f t="shared" si="2"/>
        <v>0</v>
      </c>
    </row>
    <row r="57" spans="1:11" ht="23.25" x14ac:dyDescent="0.35">
      <c r="A57" s="41"/>
      <c r="B57" s="564"/>
      <c r="C57" s="575" t="s">
        <v>271</v>
      </c>
      <c r="D57" s="504"/>
      <c r="E57" s="504"/>
      <c r="F57" s="504">
        <f t="shared" si="1"/>
        <v>0</v>
      </c>
      <c r="G57" s="521"/>
      <c r="H57" s="521"/>
      <c r="I57" s="497"/>
      <c r="J57" s="505"/>
      <c r="K57" s="497"/>
    </row>
    <row r="58" spans="1:11" ht="24" thickBot="1" x14ac:dyDescent="0.4">
      <c r="A58" s="41"/>
      <c r="B58" s="564"/>
      <c r="C58" s="575" t="s">
        <v>664</v>
      </c>
      <c r="D58" s="504"/>
      <c r="E58" s="504"/>
      <c r="F58" s="504">
        <f t="shared" si="1"/>
        <v>0</v>
      </c>
      <c r="G58" s="523"/>
      <c r="H58" s="524"/>
      <c r="I58" s="525"/>
      <c r="J58" s="525"/>
      <c r="K58" s="525"/>
    </row>
    <row r="59" spans="1:11" ht="24" thickBot="1" x14ac:dyDescent="0.4">
      <c r="A59" s="65" t="s">
        <v>125</v>
      </c>
      <c r="B59" s="565"/>
      <c r="C59" s="66"/>
      <c r="D59" s="515">
        <f>SUM(D47:D58)</f>
        <v>1090095</v>
      </c>
      <c r="E59" s="515">
        <f>SUM(E47:E58)</f>
        <v>0</v>
      </c>
      <c r="F59" s="515">
        <f>SUM(F47:F58)</f>
        <v>1090095</v>
      </c>
      <c r="G59" s="526" t="s">
        <v>125</v>
      </c>
      <c r="H59" s="527"/>
      <c r="I59" s="506">
        <f>SUM(I47:I58)</f>
        <v>401754</v>
      </c>
      <c r="J59" s="506">
        <f>SUM(J47:J58)</f>
        <v>0</v>
      </c>
      <c r="K59" s="506">
        <f>SUM(K47:K58)</f>
        <v>401754</v>
      </c>
    </row>
    <row r="60" spans="1:11" ht="23.25" x14ac:dyDescent="0.35">
      <c r="A60" s="41"/>
      <c r="B60" s="69"/>
      <c r="C60" s="69"/>
      <c r="D60" s="514"/>
      <c r="E60" s="514"/>
      <c r="F60" s="514"/>
      <c r="G60" s="524"/>
      <c r="H60" s="524"/>
      <c r="I60" s="528"/>
      <c r="J60" s="528"/>
      <c r="K60" s="528"/>
    </row>
    <row r="61" spans="1:11" ht="24" thickBot="1" x14ac:dyDescent="0.4">
      <c r="A61" s="67"/>
      <c r="B61" s="520"/>
      <c r="C61" s="520"/>
      <c r="D61" s="516"/>
      <c r="E61" s="516"/>
      <c r="F61" s="516"/>
      <c r="G61" s="529"/>
      <c r="H61" s="530"/>
      <c r="I61" s="516"/>
      <c r="J61" s="516"/>
      <c r="K61" s="516"/>
    </row>
    <row r="62" spans="1:11" ht="24" thickBot="1" x14ac:dyDescent="0.4">
      <c r="A62" s="576" t="s">
        <v>154</v>
      </c>
      <c r="B62" s="565"/>
      <c r="C62" s="565"/>
      <c r="D62" s="507">
        <f>+D59+D45+D24</f>
        <v>30105679</v>
      </c>
      <c r="E62" s="507">
        <f>+E59+E45+E24</f>
        <v>60516</v>
      </c>
      <c r="F62" s="507">
        <f>+F59+F45+F24</f>
        <v>30166195</v>
      </c>
      <c r="G62" s="518" t="s">
        <v>124</v>
      </c>
      <c r="H62" s="519"/>
      <c r="I62" s="506">
        <f>+I59+I45+I24</f>
        <v>30105679</v>
      </c>
      <c r="J62" s="506">
        <f>+J59+J45+J24</f>
        <v>60516</v>
      </c>
      <c r="K62" s="506">
        <f>+K59+K45+K24</f>
        <v>30166195</v>
      </c>
    </row>
    <row r="63" spans="1:11" ht="21" x14ac:dyDescent="0.35">
      <c r="C63" s="74"/>
      <c r="D63" s="30"/>
      <c r="E63" s="30"/>
      <c r="F63" s="30"/>
      <c r="G63" s="30"/>
      <c r="H63" s="71"/>
    </row>
    <row r="64" spans="1:11" ht="21" x14ac:dyDescent="0.35">
      <c r="G64" s="30"/>
      <c r="H64" s="69"/>
    </row>
    <row r="65" spans="7:7" ht="21" x14ac:dyDescent="0.35">
      <c r="G65" s="30"/>
    </row>
    <row r="66" spans="7:7" ht="14.1" customHeight="1" x14ac:dyDescent="0.3"/>
  </sheetData>
  <customSheetViews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35" orientation="landscape" r:id="rId3"/>
  <headerFooter alignWithMargins="0">
    <oddHeader xml:space="preserve">&amp;R&amp;"Times New Roman CE,Félkövér"&amp;18
&amp;"-,Félkövér"2. melléklet a 12/2025. (IV.30.) önkormányzati rendelethez
"2. melléklet a 4/2025. (II.28) önkormányzati rendelethez"&amp;"Times New Roman CE,Félkövér"
 </oddHeader>
    <oddFooter>&amp;L&amp;14&amp;D&amp;T</oddFooter>
  </headerFooter>
  <rowBreaks count="1" manualBreakCount="1">
    <brk id="24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1"/>
  <sheetViews>
    <sheetView tabSelected="1" zoomScale="85" zoomScaleNormal="85" workbookViewId="0">
      <selection activeCell="U10" sqref="U10"/>
    </sheetView>
  </sheetViews>
  <sheetFormatPr defaultRowHeight="15.75" x14ac:dyDescent="0.25"/>
  <cols>
    <col min="1" max="1" width="102.83203125" style="411" customWidth="1"/>
    <col min="2" max="2" width="26.83203125" style="411" bestFit="1" customWidth="1"/>
    <col min="3" max="3" width="28" style="411" bestFit="1" customWidth="1"/>
    <col min="4" max="5" width="21.6640625" style="411" bestFit="1" customWidth="1"/>
    <col min="6" max="14" width="20.83203125" style="411" customWidth="1"/>
    <col min="15" max="16384" width="9.33203125" style="411"/>
  </cols>
  <sheetData>
    <row r="1" spans="1:14" ht="21" x14ac:dyDescent="0.35">
      <c r="A1" s="179" t="s">
        <v>682</v>
      </c>
      <c r="B1" s="410"/>
      <c r="C1" s="410"/>
      <c r="D1" s="410"/>
      <c r="E1" s="430"/>
      <c r="F1" s="410"/>
      <c r="G1" s="410"/>
      <c r="H1" s="410"/>
      <c r="I1" s="410"/>
      <c r="J1" s="410"/>
      <c r="K1" s="410"/>
      <c r="L1" s="410"/>
      <c r="M1" s="410"/>
      <c r="N1" s="410"/>
    </row>
    <row r="2" spans="1:14" x14ac:dyDescent="0.25">
      <c r="A2" s="972"/>
      <c r="B2" s="972"/>
    </row>
    <row r="3" spans="1:14" ht="19.5" thickBot="1" x14ac:dyDescent="0.35">
      <c r="N3" s="16" t="s">
        <v>215</v>
      </c>
    </row>
    <row r="4" spans="1:14" ht="20.100000000000001" customHeight="1" x14ac:dyDescent="0.25">
      <c r="A4" s="413" t="s">
        <v>238</v>
      </c>
      <c r="B4" s="414" t="s">
        <v>230</v>
      </c>
      <c r="C4" s="414" t="s">
        <v>178</v>
      </c>
      <c r="D4" s="414" t="s">
        <v>179</v>
      </c>
      <c r="E4" s="414" t="s">
        <v>180</v>
      </c>
      <c r="F4" s="414" t="s">
        <v>181</v>
      </c>
      <c r="G4" s="414" t="s">
        <v>183</v>
      </c>
      <c r="H4" s="414" t="s">
        <v>184</v>
      </c>
      <c r="I4" s="414" t="s">
        <v>185</v>
      </c>
      <c r="J4" s="414" t="s">
        <v>186</v>
      </c>
      <c r="K4" s="414" t="s">
        <v>224</v>
      </c>
      <c r="L4" s="414" t="s">
        <v>225</v>
      </c>
      <c r="M4" s="414" t="s">
        <v>226</v>
      </c>
      <c r="N4" s="414" t="s">
        <v>227</v>
      </c>
    </row>
    <row r="5" spans="1:14" ht="20.100000000000001" customHeight="1" x14ac:dyDescent="0.25">
      <c r="A5" s="415"/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</row>
    <row r="6" spans="1:14" ht="67.5" customHeight="1" thickBot="1" x14ac:dyDescent="0.3">
      <c r="A6" s="417"/>
      <c r="B6" s="418" t="s">
        <v>239</v>
      </c>
      <c r="C6" s="418" t="s">
        <v>232</v>
      </c>
      <c r="D6" s="418" t="s">
        <v>232</v>
      </c>
      <c r="E6" s="418" t="s">
        <v>232</v>
      </c>
      <c r="F6" s="418" t="s">
        <v>232</v>
      </c>
      <c r="G6" s="418" t="s">
        <v>232</v>
      </c>
      <c r="H6" s="418" t="s">
        <v>232</v>
      </c>
      <c r="I6" s="418" t="s">
        <v>232</v>
      </c>
      <c r="J6" s="418" t="s">
        <v>232</v>
      </c>
      <c r="K6" s="418" t="s">
        <v>232</v>
      </c>
      <c r="L6" s="418" t="s">
        <v>232</v>
      </c>
      <c r="M6" s="418" t="s">
        <v>232</v>
      </c>
      <c r="N6" s="418" t="s">
        <v>232</v>
      </c>
    </row>
    <row r="7" spans="1:14" ht="24" customHeight="1" x14ac:dyDescent="0.3">
      <c r="A7" s="596" t="s">
        <v>240</v>
      </c>
      <c r="B7" s="597">
        <f>'1 kiemelt ei. '!N13</f>
        <v>29394836</v>
      </c>
      <c r="C7" s="597">
        <f>2443641-600000+3631</f>
        <v>1847272</v>
      </c>
      <c r="D7" s="597">
        <f>2443641-1220000-100000</f>
        <v>1123641</v>
      </c>
      <c r="E7" s="597">
        <f>2443641+255000</f>
        <v>2698641</v>
      </c>
      <c r="F7" s="597">
        <v>2443641</v>
      </c>
      <c r="G7" s="597">
        <v>2443641</v>
      </c>
      <c r="H7" s="597">
        <v>2443641</v>
      </c>
      <c r="I7" s="597">
        <v>2443641</v>
      </c>
      <c r="J7" s="597">
        <v>2443641</v>
      </c>
      <c r="K7" s="597">
        <f>2443641+800000+7000</f>
        <v>3250641</v>
      </c>
      <c r="L7" s="597">
        <f>2443641+765000+100000</f>
        <v>3308641</v>
      </c>
      <c r="M7" s="597">
        <f>2443641+95141-34625</f>
        <v>2504157</v>
      </c>
      <c r="N7" s="597">
        <f>2443641-3</f>
        <v>2443638</v>
      </c>
    </row>
    <row r="8" spans="1:14" ht="24" customHeight="1" thickBot="1" x14ac:dyDescent="0.35">
      <c r="A8" s="598" t="s">
        <v>241</v>
      </c>
      <c r="B8" s="599">
        <f>'1 kiemelt ei. '!N17</f>
        <v>369605</v>
      </c>
      <c r="C8" s="599"/>
      <c r="D8" s="599"/>
      <c r="E8" s="599"/>
      <c r="F8" s="599">
        <v>65542</v>
      </c>
      <c r="G8" s="599">
        <v>115000</v>
      </c>
      <c r="H8" s="599"/>
      <c r="I8" s="599"/>
      <c r="J8" s="599"/>
      <c r="K8" s="599">
        <v>89063</v>
      </c>
      <c r="L8" s="599">
        <v>100000</v>
      </c>
      <c r="M8" s="599"/>
      <c r="N8" s="599"/>
    </row>
    <row r="9" spans="1:14" s="420" customFormat="1" ht="24" customHeight="1" thickBot="1" x14ac:dyDescent="0.35">
      <c r="A9" s="426" t="s">
        <v>242</v>
      </c>
      <c r="B9" s="422">
        <f t="shared" ref="B9:N9" si="0">B7+B8</f>
        <v>29764441</v>
      </c>
      <c r="C9" s="422">
        <f t="shared" si="0"/>
        <v>1847272</v>
      </c>
      <c r="D9" s="422">
        <f t="shared" si="0"/>
        <v>1123641</v>
      </c>
      <c r="E9" s="422">
        <f t="shared" si="0"/>
        <v>2698641</v>
      </c>
      <c r="F9" s="422">
        <f t="shared" si="0"/>
        <v>2509183</v>
      </c>
      <c r="G9" s="422">
        <f t="shared" si="0"/>
        <v>2558641</v>
      </c>
      <c r="H9" s="422">
        <f t="shared" si="0"/>
        <v>2443641</v>
      </c>
      <c r="I9" s="422">
        <f t="shared" si="0"/>
        <v>2443641</v>
      </c>
      <c r="J9" s="422">
        <f t="shared" si="0"/>
        <v>2443641</v>
      </c>
      <c r="K9" s="422">
        <f>K7+K8</f>
        <v>3339704</v>
      </c>
      <c r="L9" s="422">
        <f t="shared" si="0"/>
        <v>3408641</v>
      </c>
      <c r="M9" s="422">
        <f t="shared" si="0"/>
        <v>2504157</v>
      </c>
      <c r="N9" s="422">
        <f t="shared" si="0"/>
        <v>2443638</v>
      </c>
    </row>
    <row r="10" spans="1:14" ht="49.5" customHeight="1" thickBot="1" x14ac:dyDescent="0.35">
      <c r="A10" s="600" t="s">
        <v>243</v>
      </c>
      <c r="B10" s="424">
        <f>'1 kiemelt ei. '!N19</f>
        <v>401754</v>
      </c>
      <c r="C10" s="425">
        <f>281004+10063</f>
        <v>291067</v>
      </c>
      <c r="D10" s="425">
        <v>10063</v>
      </c>
      <c r="E10" s="425">
        <v>10063</v>
      </c>
      <c r="F10" s="425">
        <v>10063</v>
      </c>
      <c r="G10" s="425">
        <v>10063</v>
      </c>
      <c r="H10" s="425">
        <v>10063</v>
      </c>
      <c r="I10" s="425">
        <v>10063</v>
      </c>
      <c r="J10" s="425">
        <v>10063</v>
      </c>
      <c r="K10" s="425">
        <v>10063</v>
      </c>
      <c r="L10" s="425">
        <v>10063</v>
      </c>
      <c r="M10" s="425">
        <v>10063</v>
      </c>
      <c r="N10" s="425">
        <f>10063-6</f>
        <v>10057</v>
      </c>
    </row>
    <row r="11" spans="1:14" s="420" customFormat="1" ht="24" customHeight="1" thickBot="1" x14ac:dyDescent="0.35">
      <c r="A11" s="426" t="s">
        <v>244</v>
      </c>
      <c r="B11" s="422">
        <f>SUM(B9:B10)</f>
        <v>30166195</v>
      </c>
      <c r="C11" s="422">
        <f t="shared" ref="C11:N11" si="1">SUM(C9:C10)</f>
        <v>2138339</v>
      </c>
      <c r="D11" s="422">
        <f t="shared" si="1"/>
        <v>1133704</v>
      </c>
      <c r="E11" s="422">
        <f t="shared" si="1"/>
        <v>2708704</v>
      </c>
      <c r="F11" s="422">
        <f t="shared" si="1"/>
        <v>2519246</v>
      </c>
      <c r="G11" s="422">
        <f t="shared" si="1"/>
        <v>2568704</v>
      </c>
      <c r="H11" s="422">
        <f t="shared" si="1"/>
        <v>2453704</v>
      </c>
      <c r="I11" s="422">
        <f t="shared" si="1"/>
        <v>2453704</v>
      </c>
      <c r="J11" s="422">
        <f t="shared" si="1"/>
        <v>2453704</v>
      </c>
      <c r="K11" s="422">
        <f t="shared" si="1"/>
        <v>3349767</v>
      </c>
      <c r="L11" s="422">
        <f t="shared" si="1"/>
        <v>3418704</v>
      </c>
      <c r="M11" s="422">
        <f t="shared" si="1"/>
        <v>2514220</v>
      </c>
      <c r="N11" s="422">
        <f t="shared" si="1"/>
        <v>2453695</v>
      </c>
    </row>
    <row r="12" spans="1:14" ht="24" customHeight="1" thickBot="1" x14ac:dyDescent="0.3">
      <c r="B12" s="412"/>
    </row>
    <row r="13" spans="1:14" s="77" customFormat="1" ht="31.5" x14ac:dyDescent="0.25">
      <c r="A13" s="432" t="s">
        <v>166</v>
      </c>
      <c r="B13" s="433"/>
      <c r="C13" s="433" t="s">
        <v>245</v>
      </c>
      <c r="D13" s="433" t="s">
        <v>246</v>
      </c>
      <c r="E13" s="434" t="s">
        <v>247</v>
      </c>
    </row>
    <row r="14" spans="1:14" s="77" customFormat="1" ht="16.5" thickBot="1" x14ac:dyDescent="0.3">
      <c r="A14" s="85"/>
      <c r="B14" s="435"/>
      <c r="C14" s="436"/>
      <c r="D14" s="436"/>
      <c r="E14" s="437"/>
      <c r="F14" s="78"/>
      <c r="G14" s="438"/>
      <c r="H14" s="438"/>
      <c r="I14" s="438"/>
      <c r="J14" s="438"/>
      <c r="K14" s="438"/>
      <c r="L14" s="438"/>
      <c r="M14" s="438"/>
      <c r="N14" s="438"/>
    </row>
    <row r="15" spans="1:14" s="77" customFormat="1" ht="18.75" x14ac:dyDescent="0.3">
      <c r="A15" s="439" t="s">
        <v>248</v>
      </c>
      <c r="B15" s="72"/>
      <c r="C15" s="440">
        <f>'19 ei felh. terv bevétel'!C11</f>
        <v>2235806</v>
      </c>
      <c r="D15" s="440">
        <f>C11</f>
        <v>2138339</v>
      </c>
      <c r="E15" s="441">
        <f>+B15+C15-D15</f>
        <v>97467</v>
      </c>
      <c r="F15" s="78"/>
      <c r="G15" s="78"/>
      <c r="H15" s="78"/>
      <c r="I15" s="78"/>
      <c r="J15" s="78"/>
      <c r="K15" s="78"/>
      <c r="L15" s="78"/>
      <c r="M15" s="78"/>
    </row>
    <row r="16" spans="1:14" s="77" customFormat="1" ht="18.75" x14ac:dyDescent="0.3">
      <c r="A16" s="442" t="s">
        <v>249</v>
      </c>
      <c r="B16" s="70"/>
      <c r="C16" s="440">
        <f>'19 ei felh. terv bevétel'!D11</f>
        <v>1142080</v>
      </c>
      <c r="D16" s="440">
        <f>D11</f>
        <v>1133704</v>
      </c>
      <c r="E16" s="443">
        <f t="shared" ref="E16:E26" si="2">+E15+C16-D16</f>
        <v>105843</v>
      </c>
      <c r="F16" s="78"/>
      <c r="G16" s="78"/>
      <c r="H16" s="78"/>
      <c r="I16" s="78"/>
      <c r="J16" s="78"/>
      <c r="K16" s="78"/>
      <c r="L16" s="78"/>
      <c r="M16" s="78"/>
    </row>
    <row r="17" spans="1:14" s="77" customFormat="1" ht="18.75" x14ac:dyDescent="0.3">
      <c r="A17" s="442" t="s">
        <v>217</v>
      </c>
      <c r="B17" s="70"/>
      <c r="C17" s="440">
        <f>'19 ei felh. terv bevétel'!E11</f>
        <v>5942080</v>
      </c>
      <c r="D17" s="440">
        <f>E11</f>
        <v>2708704</v>
      </c>
      <c r="E17" s="443">
        <f t="shared" si="2"/>
        <v>3339219</v>
      </c>
      <c r="F17" s="78"/>
      <c r="G17" s="78"/>
      <c r="H17" s="78"/>
      <c r="I17" s="78"/>
      <c r="J17" s="78"/>
      <c r="K17" s="78"/>
      <c r="L17" s="78"/>
      <c r="M17" s="78"/>
    </row>
    <row r="18" spans="1:14" s="77" customFormat="1" ht="18.75" x14ac:dyDescent="0.3">
      <c r="A18" s="442" t="s">
        <v>218</v>
      </c>
      <c r="B18" s="70"/>
      <c r="C18" s="440">
        <f>'19 ei felh. terv bevétel'!F11</f>
        <v>1149893</v>
      </c>
      <c r="D18" s="440">
        <f>F11</f>
        <v>2519246</v>
      </c>
      <c r="E18" s="443">
        <f t="shared" si="2"/>
        <v>1969866</v>
      </c>
      <c r="F18" s="78"/>
      <c r="G18" s="78"/>
      <c r="H18" s="78"/>
      <c r="I18" s="78"/>
      <c r="J18" s="78"/>
      <c r="K18" s="78"/>
      <c r="L18" s="78"/>
      <c r="M18" s="78"/>
    </row>
    <row r="19" spans="1:14" s="77" customFormat="1" ht="18.75" x14ac:dyDescent="0.3">
      <c r="A19" s="442" t="s">
        <v>219</v>
      </c>
      <c r="B19" s="70"/>
      <c r="C19" s="440">
        <f>'19 ei felh. terv bevétel'!G11</f>
        <v>4649893</v>
      </c>
      <c r="D19" s="440">
        <f>G11</f>
        <v>2568704</v>
      </c>
      <c r="E19" s="443">
        <f t="shared" si="2"/>
        <v>4051055</v>
      </c>
      <c r="F19" s="78"/>
      <c r="G19" s="78"/>
      <c r="H19" s="78"/>
      <c r="I19" s="78"/>
      <c r="J19" s="78"/>
      <c r="K19" s="78"/>
      <c r="L19" s="78"/>
      <c r="M19" s="78"/>
    </row>
    <row r="20" spans="1:14" s="77" customFormat="1" ht="18.75" x14ac:dyDescent="0.3">
      <c r="A20" s="442" t="s">
        <v>250</v>
      </c>
      <c r="B20" s="70"/>
      <c r="C20" s="440">
        <f>'19 ei felh. terv bevétel'!H11</f>
        <v>1149893</v>
      </c>
      <c r="D20" s="440">
        <f>H11</f>
        <v>2453704</v>
      </c>
      <c r="E20" s="443">
        <f t="shared" si="2"/>
        <v>2747244</v>
      </c>
      <c r="F20" s="78"/>
      <c r="G20" s="78"/>
      <c r="H20" s="78"/>
      <c r="I20" s="78"/>
      <c r="J20" s="78"/>
      <c r="K20" s="78"/>
      <c r="L20" s="78"/>
      <c r="M20" s="78"/>
    </row>
    <row r="21" spans="1:14" s="77" customFormat="1" ht="18.75" x14ac:dyDescent="0.3">
      <c r="A21" s="442" t="s">
        <v>251</v>
      </c>
      <c r="B21" s="70"/>
      <c r="C21" s="440">
        <f>'19 ei felh. terv bevétel'!I11</f>
        <v>1149893</v>
      </c>
      <c r="D21" s="440">
        <f>I11</f>
        <v>2453704</v>
      </c>
      <c r="E21" s="443">
        <f t="shared" si="2"/>
        <v>1443433</v>
      </c>
      <c r="F21" s="78"/>
      <c r="G21" s="78"/>
      <c r="H21" s="78"/>
      <c r="I21" s="78"/>
      <c r="J21" s="78"/>
      <c r="K21" s="78"/>
      <c r="L21" s="78"/>
      <c r="M21" s="78"/>
    </row>
    <row r="22" spans="1:14" s="77" customFormat="1" ht="18.75" x14ac:dyDescent="0.3">
      <c r="A22" s="442" t="s">
        <v>252</v>
      </c>
      <c r="B22" s="70"/>
      <c r="C22" s="440">
        <f>'19 ei felh. terv bevétel'!J11</f>
        <v>1149893</v>
      </c>
      <c r="D22" s="440">
        <f>J11</f>
        <v>2453704</v>
      </c>
      <c r="E22" s="443">
        <f t="shared" si="2"/>
        <v>139622</v>
      </c>
      <c r="F22" s="78"/>
      <c r="G22" s="78"/>
      <c r="H22" s="78"/>
      <c r="I22" s="78"/>
      <c r="J22" s="78"/>
      <c r="K22" s="78"/>
      <c r="L22" s="78"/>
      <c r="M22" s="78"/>
    </row>
    <row r="23" spans="1:14" s="77" customFormat="1" ht="18.75" x14ac:dyDescent="0.3">
      <c r="A23" s="442" t="s">
        <v>220</v>
      </c>
      <c r="B23" s="70"/>
      <c r="C23" s="440">
        <f>'19 ei felh. terv bevétel'!K11</f>
        <v>6456893</v>
      </c>
      <c r="D23" s="440">
        <f>K11</f>
        <v>3349767</v>
      </c>
      <c r="E23" s="443">
        <f t="shared" si="2"/>
        <v>3246748</v>
      </c>
      <c r="F23" s="78"/>
      <c r="G23" s="78"/>
      <c r="H23" s="78"/>
      <c r="I23" s="78"/>
      <c r="J23" s="78"/>
      <c r="K23" s="78"/>
      <c r="L23" s="78"/>
      <c r="M23" s="78"/>
    </row>
    <row r="24" spans="1:14" s="77" customFormat="1" ht="18.75" x14ac:dyDescent="0.3">
      <c r="A24" s="442" t="s">
        <v>222</v>
      </c>
      <c r="B24" s="70"/>
      <c r="C24" s="440">
        <f>'19 ei felh. terv bevétel'!L11</f>
        <v>1649893</v>
      </c>
      <c r="D24" s="440">
        <f>L11</f>
        <v>3418704</v>
      </c>
      <c r="E24" s="443">
        <f t="shared" si="2"/>
        <v>1477937</v>
      </c>
      <c r="F24" s="78"/>
      <c r="G24" s="78"/>
      <c r="H24" s="78"/>
      <c r="I24" s="78"/>
      <c r="J24" s="78"/>
      <c r="K24" s="78"/>
      <c r="L24" s="78"/>
      <c r="M24" s="78"/>
    </row>
    <row r="25" spans="1:14" s="77" customFormat="1" ht="18.75" x14ac:dyDescent="0.3">
      <c r="A25" s="442" t="s">
        <v>253</v>
      </c>
      <c r="B25" s="70"/>
      <c r="C25" s="440">
        <f>'19 ei felh. terv bevétel'!M11</f>
        <v>1149893</v>
      </c>
      <c r="D25" s="440">
        <f>M11</f>
        <v>2514220</v>
      </c>
      <c r="E25" s="443">
        <f t="shared" si="2"/>
        <v>113610</v>
      </c>
      <c r="F25" s="78"/>
      <c r="G25" s="78"/>
      <c r="H25" s="78"/>
      <c r="I25" s="78"/>
      <c r="J25" s="78"/>
      <c r="K25" s="78"/>
      <c r="L25" s="78"/>
      <c r="M25" s="78"/>
    </row>
    <row r="26" spans="1:14" s="77" customFormat="1" ht="19.5" thickBot="1" x14ac:dyDescent="0.35">
      <c r="A26" s="444" t="s">
        <v>254</v>
      </c>
      <c r="B26" s="445"/>
      <c r="C26" s="446">
        <f>'19 ei felh. terv bevétel'!N11</f>
        <v>2340085</v>
      </c>
      <c r="D26" s="446">
        <f>N11</f>
        <v>2453695</v>
      </c>
      <c r="E26" s="443">
        <f t="shared" si="2"/>
        <v>0</v>
      </c>
      <c r="F26" s="78"/>
      <c r="G26" s="78"/>
      <c r="H26" s="78"/>
      <c r="I26" s="78"/>
      <c r="J26" s="78"/>
      <c r="K26" s="78"/>
      <c r="L26" s="78"/>
      <c r="M26" s="78"/>
    </row>
    <row r="27" spans="1:14" s="77" customFormat="1" ht="19.5" thickBot="1" x14ac:dyDescent="0.35">
      <c r="A27" s="67" t="s">
        <v>198</v>
      </c>
      <c r="B27" s="447"/>
      <c r="C27" s="448">
        <f>SUM(C15:C26)</f>
        <v>30166195</v>
      </c>
      <c r="D27" s="448">
        <f>SUM(D15:D26)</f>
        <v>30166195</v>
      </c>
      <c r="E27" s="449">
        <f>+C27-D27</f>
        <v>0</v>
      </c>
      <c r="G27" s="78"/>
      <c r="H27" s="78"/>
      <c r="I27" s="78"/>
      <c r="J27" s="78"/>
      <c r="K27" s="78"/>
      <c r="L27" s="78"/>
      <c r="M27" s="78"/>
    </row>
    <row r="30" spans="1:14" x14ac:dyDescent="0.25">
      <c r="B30" s="412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</row>
    <row r="31" spans="1:14" x14ac:dyDescent="0.25"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&amp;R&amp;"-,Félkövér"&amp;12 19. melléklet a 12/2025. (IV.30.) önkormányzati rendelethez
"19. melléklet a 4/2025. (II.28) önkormányzati rendelethez"&amp;"Times New Roman CE,Félkövér"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31"/>
  <dimension ref="A1:P134"/>
  <sheetViews>
    <sheetView topLeftCell="B1" zoomScale="86" zoomScaleNormal="86" workbookViewId="0">
      <selection activeCell="D7" sqref="D7"/>
    </sheetView>
  </sheetViews>
  <sheetFormatPr defaultRowHeight="21" customHeight="1" x14ac:dyDescent="0.25"/>
  <cols>
    <col min="1" max="1" width="5" style="77" customWidth="1"/>
    <col min="2" max="4" width="2.33203125" style="77" customWidth="1"/>
    <col min="5" max="5" width="174.33203125" style="77" customWidth="1"/>
    <col min="6" max="6" width="29.5" style="77" bestFit="1" customWidth="1"/>
    <col min="7" max="7" width="39.1640625" style="77" customWidth="1"/>
    <col min="8" max="8" width="38.1640625" style="78" bestFit="1" customWidth="1"/>
    <col min="9" max="9" width="16.33203125" style="77" bestFit="1" customWidth="1"/>
    <col min="10" max="10" width="9.33203125" style="77"/>
    <col min="11" max="11" width="15" style="77" bestFit="1" customWidth="1"/>
    <col min="12" max="12" width="13.83203125" style="77" customWidth="1"/>
    <col min="13" max="15" width="9.33203125" style="77"/>
    <col min="16" max="16" width="13.1640625" style="77" customWidth="1"/>
    <col min="17" max="16384" width="9.33203125" style="77"/>
  </cols>
  <sheetData>
    <row r="1" spans="1:8" ht="21" customHeight="1" x14ac:dyDescent="0.25">
      <c r="A1" s="905"/>
      <c r="B1" s="905"/>
      <c r="C1" s="905"/>
      <c r="D1" s="905"/>
      <c r="E1" s="905"/>
      <c r="F1" s="75"/>
      <c r="G1" s="75"/>
      <c r="H1" s="76"/>
    </row>
    <row r="2" spans="1:8" ht="21" customHeight="1" x14ac:dyDescent="0.35">
      <c r="A2" s="906" t="s">
        <v>110</v>
      </c>
      <c r="B2" s="906"/>
      <c r="C2" s="906"/>
      <c r="D2" s="906"/>
      <c r="E2" s="906"/>
      <c r="F2" s="906"/>
      <c r="G2" s="906"/>
      <c r="H2" s="906"/>
    </row>
    <row r="3" spans="1:8" ht="21" customHeight="1" x14ac:dyDescent="0.25">
      <c r="A3" s="75"/>
      <c r="B3" s="75"/>
      <c r="C3" s="75"/>
      <c r="D3" s="75"/>
      <c r="E3" s="75"/>
      <c r="F3" s="75"/>
      <c r="G3" s="75"/>
      <c r="H3" s="76"/>
    </row>
    <row r="4" spans="1:8" ht="21" customHeight="1" thickBot="1" x14ac:dyDescent="0.35">
      <c r="B4" s="79"/>
      <c r="C4" s="79"/>
      <c r="D4" s="79"/>
      <c r="E4" s="80"/>
      <c r="F4" s="81"/>
      <c r="H4" s="16" t="s">
        <v>215</v>
      </c>
    </row>
    <row r="5" spans="1:8" ht="21" customHeight="1" x14ac:dyDescent="0.25">
      <c r="A5" s="82"/>
      <c r="B5" s="83"/>
      <c r="C5" s="83"/>
      <c r="D5" s="83"/>
      <c r="E5" s="84" t="s">
        <v>166</v>
      </c>
      <c r="F5" s="19" t="s">
        <v>455</v>
      </c>
      <c r="G5" s="19" t="s">
        <v>686</v>
      </c>
      <c r="H5" s="19" t="s">
        <v>687</v>
      </c>
    </row>
    <row r="6" spans="1:8" ht="21" customHeight="1" thickBot="1" x14ac:dyDescent="0.3">
      <c r="A6" s="85"/>
      <c r="B6" s="86"/>
      <c r="C6" s="86"/>
      <c r="D6" s="86"/>
      <c r="E6" s="87"/>
      <c r="F6" s="23" t="s">
        <v>351</v>
      </c>
      <c r="G6" s="23" t="s">
        <v>684</v>
      </c>
      <c r="H6" s="23" t="s">
        <v>365</v>
      </c>
    </row>
    <row r="7" spans="1:8" ht="21" customHeight="1" x14ac:dyDescent="0.35">
      <c r="A7" s="89" t="s">
        <v>104</v>
      </c>
      <c r="B7" s="50"/>
      <c r="C7" s="50"/>
      <c r="D7" s="50"/>
      <c r="E7" s="50"/>
      <c r="F7" s="90"/>
      <c r="G7" s="90"/>
      <c r="H7" s="90"/>
    </row>
    <row r="8" spans="1:8" s="93" customFormat="1" ht="21" customHeight="1" x14ac:dyDescent="0.35">
      <c r="A8" s="4"/>
      <c r="B8" s="6" t="s">
        <v>691</v>
      </c>
      <c r="C8" s="6"/>
      <c r="D8" s="6"/>
      <c r="E8" s="91"/>
      <c r="F8" s="92">
        <v>1706599</v>
      </c>
      <c r="G8" s="92">
        <v>52569</v>
      </c>
      <c r="H8" s="92">
        <f>SUM(F8:G8)</f>
        <v>1759168</v>
      </c>
    </row>
    <row r="9" spans="1:8" s="93" customFormat="1" ht="21" customHeight="1" x14ac:dyDescent="0.35">
      <c r="A9" s="4"/>
      <c r="B9" s="6"/>
      <c r="C9" s="6"/>
      <c r="D9" s="6"/>
      <c r="E9" s="94"/>
      <c r="F9" s="95"/>
      <c r="G9" s="95"/>
      <c r="H9" s="95"/>
    </row>
    <row r="10" spans="1:8" s="93" customFormat="1" ht="24.75" customHeight="1" x14ac:dyDescent="0.35">
      <c r="A10" s="4"/>
      <c r="B10" s="96" t="s">
        <v>285</v>
      </c>
      <c r="C10" s="96"/>
      <c r="D10" s="96"/>
      <c r="E10" s="97"/>
      <c r="F10" s="98">
        <v>3333839</v>
      </c>
      <c r="G10" s="98"/>
      <c r="H10" s="98">
        <f>SUM(F10:G10)</f>
        <v>3333839</v>
      </c>
    </row>
    <row r="11" spans="1:8" s="93" customFormat="1" ht="24.75" customHeight="1" x14ac:dyDescent="0.35">
      <c r="A11" s="4"/>
      <c r="B11" s="5"/>
      <c r="C11" s="5"/>
      <c r="D11" s="5"/>
      <c r="E11" s="99"/>
      <c r="F11" s="92"/>
      <c r="G11" s="92"/>
      <c r="H11" s="92"/>
    </row>
    <row r="12" spans="1:8" s="93" customFormat="1" ht="21" customHeight="1" x14ac:dyDescent="0.35">
      <c r="A12" s="4"/>
      <c r="B12" s="6" t="s">
        <v>417</v>
      </c>
      <c r="C12" s="6"/>
      <c r="D12" s="6"/>
      <c r="E12" s="100" t="s">
        <v>428</v>
      </c>
      <c r="F12" s="98">
        <v>2145681</v>
      </c>
      <c r="G12" s="98">
        <f>17748-9801</f>
        <v>7947</v>
      </c>
      <c r="H12" s="98">
        <f>SUM(F12:G12)</f>
        <v>2153628</v>
      </c>
    </row>
    <row r="13" spans="1:8" s="93" customFormat="1" x14ac:dyDescent="0.35">
      <c r="A13" s="4"/>
      <c r="C13" s="6"/>
      <c r="F13" s="92"/>
      <c r="G13" s="92"/>
      <c r="H13" s="92"/>
    </row>
    <row r="14" spans="1:8" s="93" customFormat="1" ht="21" customHeight="1" x14ac:dyDescent="0.35">
      <c r="A14" s="4"/>
      <c r="B14" s="101" t="s">
        <v>418</v>
      </c>
      <c r="C14" s="101"/>
      <c r="D14" s="101"/>
      <c r="E14" s="102" t="s">
        <v>419</v>
      </c>
      <c r="F14" s="103">
        <v>878065</v>
      </c>
      <c r="G14" s="103"/>
      <c r="H14" s="103">
        <f>SUM(F14:G14)</f>
        <v>878065</v>
      </c>
    </row>
    <row r="15" spans="1:8" s="93" customFormat="1" ht="21" customHeight="1" x14ac:dyDescent="0.35">
      <c r="A15" s="4"/>
      <c r="B15" s="96" t="s">
        <v>420</v>
      </c>
      <c r="C15" s="96"/>
      <c r="D15" s="96"/>
      <c r="E15" s="643"/>
      <c r="F15" s="98">
        <f>SUM(F16:F17)</f>
        <v>214192</v>
      </c>
      <c r="G15" s="98">
        <f>SUM(G16:G17)</f>
        <v>0</v>
      </c>
      <c r="H15" s="98">
        <f>SUM(H16:H17)</f>
        <v>214192</v>
      </c>
    </row>
    <row r="16" spans="1:8" s="93" customFormat="1" ht="21" customHeight="1" x14ac:dyDescent="0.35">
      <c r="A16" s="4"/>
      <c r="B16" s="8"/>
      <c r="C16" s="31" t="s">
        <v>652</v>
      </c>
      <c r="D16" s="31"/>
      <c r="E16" s="104"/>
      <c r="F16" s="105">
        <v>71479</v>
      </c>
      <c r="G16" s="105"/>
      <c r="H16" s="105">
        <f>SUM(F16:G16)</f>
        <v>71479</v>
      </c>
    </row>
    <row r="17" spans="1:16" s="93" customFormat="1" ht="21" customHeight="1" x14ac:dyDescent="0.35">
      <c r="A17" s="4"/>
      <c r="B17" s="106"/>
      <c r="C17" s="107" t="s">
        <v>653</v>
      </c>
      <c r="D17" s="107"/>
      <c r="E17" s="108"/>
      <c r="F17" s="105">
        <v>142713</v>
      </c>
      <c r="G17" s="105"/>
      <c r="H17" s="105">
        <f>SUM(F17:G17)</f>
        <v>142713</v>
      </c>
    </row>
    <row r="18" spans="1:16" s="93" customFormat="1" ht="21" customHeight="1" x14ac:dyDescent="0.35">
      <c r="A18" s="4"/>
      <c r="B18" s="101" t="s">
        <v>421</v>
      </c>
      <c r="C18" s="101"/>
      <c r="D18" s="101"/>
      <c r="E18" s="102"/>
      <c r="F18" s="103">
        <f>F8+F10+F12+F14+F15</f>
        <v>8278376</v>
      </c>
      <c r="G18" s="103">
        <f>G8+G10+G12+G14+G15</f>
        <v>60516</v>
      </c>
      <c r="H18" s="103">
        <f>H8+H10+H12+H14+H15</f>
        <v>8338892</v>
      </c>
    </row>
    <row r="19" spans="1:16" s="93" customFormat="1" ht="21" customHeight="1" x14ac:dyDescent="0.35">
      <c r="A19" s="4"/>
      <c r="B19" s="6" t="s">
        <v>425</v>
      </c>
      <c r="C19" s="94"/>
      <c r="D19" s="6"/>
      <c r="E19" s="6"/>
      <c r="F19" s="98"/>
      <c r="G19" s="98"/>
      <c r="H19" s="98"/>
    </row>
    <row r="20" spans="1:16" s="93" customFormat="1" ht="21" customHeight="1" x14ac:dyDescent="0.35">
      <c r="A20" s="7"/>
      <c r="B20" s="8"/>
      <c r="C20" s="34" t="s">
        <v>429</v>
      </c>
      <c r="D20" s="34"/>
      <c r="E20" s="109"/>
      <c r="F20" s="105"/>
      <c r="G20" s="105"/>
      <c r="H20" s="105">
        <f>SUM(F20:G20)</f>
        <v>0</v>
      </c>
    </row>
    <row r="21" spans="1:16" s="93" customFormat="1" ht="21" customHeight="1" x14ac:dyDescent="0.35">
      <c r="A21" s="7"/>
      <c r="B21" s="8"/>
      <c r="C21" s="34" t="s">
        <v>430</v>
      </c>
      <c r="D21" s="34"/>
      <c r="E21" s="109"/>
      <c r="F21" s="105"/>
      <c r="G21" s="105"/>
      <c r="H21" s="105">
        <f>SUM(F21:G21)</f>
        <v>0</v>
      </c>
    </row>
    <row r="22" spans="1:16" s="93" customFormat="1" ht="21" customHeight="1" x14ac:dyDescent="0.35">
      <c r="A22" s="4"/>
      <c r="B22" s="101"/>
      <c r="C22" s="101" t="s">
        <v>423</v>
      </c>
      <c r="D22" s="101"/>
      <c r="E22" s="585"/>
      <c r="F22" s="115">
        <f>SUM(F20:F21)</f>
        <v>0</v>
      </c>
      <c r="G22" s="115">
        <f>SUM(G20:G21)</f>
        <v>0</v>
      </c>
      <c r="H22" s="115">
        <f>SUM(H20:H21)</f>
        <v>0</v>
      </c>
    </row>
    <row r="23" spans="1:16" s="93" customFormat="1" ht="21" customHeight="1" x14ac:dyDescent="0.35">
      <c r="A23" s="4"/>
      <c r="B23" s="96" t="s">
        <v>427</v>
      </c>
      <c r="C23" s="96"/>
      <c r="D23" s="96"/>
      <c r="E23" s="111"/>
      <c r="F23" s="112"/>
      <c r="G23" s="112"/>
      <c r="H23" s="112"/>
    </row>
    <row r="24" spans="1:16" s="93" customFormat="1" ht="21" customHeight="1" x14ac:dyDescent="0.35">
      <c r="A24" s="4"/>
      <c r="B24" s="8"/>
      <c r="C24" s="31" t="s">
        <v>649</v>
      </c>
      <c r="D24" s="31"/>
      <c r="E24" s="104"/>
      <c r="F24" s="105">
        <v>230670</v>
      </c>
      <c r="G24" s="105"/>
      <c r="H24" s="105">
        <f>SUM(F24:G24)</f>
        <v>230670</v>
      </c>
      <c r="L24" s="642"/>
      <c r="P24" s="642"/>
    </row>
    <row r="25" spans="1:16" s="93" customFormat="1" ht="21" customHeight="1" x14ac:dyDescent="0.35">
      <c r="A25" s="4"/>
      <c r="B25" s="8"/>
      <c r="C25" s="31" t="s">
        <v>650</v>
      </c>
      <c r="D25" s="31"/>
      <c r="E25" s="104"/>
      <c r="F25" s="110">
        <v>188000</v>
      </c>
      <c r="G25" s="105"/>
      <c r="H25" s="105">
        <f t="shared" ref="H25:H29" si="0">SUM(F25:G25)</f>
        <v>188000</v>
      </c>
      <c r="L25" s="642"/>
      <c r="P25" s="642"/>
    </row>
    <row r="26" spans="1:16" ht="21" customHeight="1" x14ac:dyDescent="0.35">
      <c r="A26" s="7"/>
      <c r="B26" s="8"/>
      <c r="C26" s="34" t="s">
        <v>422</v>
      </c>
      <c r="D26" s="34"/>
      <c r="E26" s="109"/>
      <c r="F26" s="105">
        <v>318266</v>
      </c>
      <c r="G26" s="110"/>
      <c r="H26" s="105">
        <f t="shared" si="0"/>
        <v>318266</v>
      </c>
    </row>
    <row r="27" spans="1:16" ht="21" customHeight="1" x14ac:dyDescent="0.35">
      <c r="A27" s="7"/>
      <c r="B27" s="8"/>
      <c r="C27" s="34" t="s">
        <v>676</v>
      </c>
      <c r="D27" s="34"/>
      <c r="E27" s="109"/>
      <c r="F27" s="105"/>
      <c r="G27" s="105"/>
      <c r="H27" s="105">
        <f t="shared" si="0"/>
        <v>0</v>
      </c>
    </row>
    <row r="28" spans="1:16" ht="21" customHeight="1" x14ac:dyDescent="0.35">
      <c r="A28" s="7"/>
      <c r="B28" s="8"/>
      <c r="C28" s="34" t="s">
        <v>677</v>
      </c>
      <c r="D28" s="34"/>
      <c r="E28" s="109"/>
      <c r="F28" s="105"/>
      <c r="G28" s="105"/>
      <c r="H28" s="105">
        <f t="shared" si="0"/>
        <v>0</v>
      </c>
    </row>
    <row r="29" spans="1:16" x14ac:dyDescent="0.35">
      <c r="A29" s="7"/>
      <c r="B29" s="8"/>
      <c r="C29" s="34" t="s">
        <v>654</v>
      </c>
      <c r="D29" s="8"/>
      <c r="F29" s="113">
        <v>157338</v>
      </c>
      <c r="G29" s="113"/>
      <c r="H29" s="105">
        <f t="shared" si="0"/>
        <v>157338</v>
      </c>
    </row>
    <row r="30" spans="1:16" s="93" customFormat="1" ht="21" customHeight="1" x14ac:dyDescent="0.35">
      <c r="A30" s="4"/>
      <c r="B30" s="101" t="s">
        <v>426</v>
      </c>
      <c r="C30" s="101"/>
      <c r="D30" s="101"/>
      <c r="E30" s="585"/>
      <c r="F30" s="115">
        <f>SUM(F24:F29)</f>
        <v>894274</v>
      </c>
      <c r="G30" s="115">
        <f t="shared" ref="G30:H30" si="1">SUM(G24:G29)</f>
        <v>0</v>
      </c>
      <c r="H30" s="115">
        <f t="shared" si="1"/>
        <v>894274</v>
      </c>
    </row>
    <row r="31" spans="1:16" s="93" customFormat="1" ht="21" customHeight="1" x14ac:dyDescent="0.35">
      <c r="A31" s="4"/>
      <c r="B31" s="96" t="s">
        <v>50</v>
      </c>
      <c r="C31" s="96"/>
      <c r="D31" s="96"/>
      <c r="E31" s="97"/>
      <c r="F31" s="112"/>
      <c r="G31" s="112"/>
      <c r="H31" s="112"/>
    </row>
    <row r="32" spans="1:16" s="93" customFormat="1" ht="42" customHeight="1" x14ac:dyDescent="0.35">
      <c r="A32" s="1"/>
      <c r="B32" s="2"/>
      <c r="C32" s="3"/>
      <c r="D32" s="3"/>
      <c r="E32" s="116" t="s">
        <v>458</v>
      </c>
      <c r="F32" s="32"/>
      <c r="G32" s="32"/>
      <c r="H32" s="32">
        <f>SUM(F32:G32)</f>
        <v>0</v>
      </c>
    </row>
    <row r="33" spans="1:11" s="93" customFormat="1" ht="21" customHeight="1" x14ac:dyDescent="0.35">
      <c r="A33" s="4"/>
      <c r="B33" s="5"/>
      <c r="C33" s="6"/>
      <c r="D33" s="6"/>
      <c r="E33" s="2" t="s">
        <v>370</v>
      </c>
      <c r="F33" s="37"/>
      <c r="G33" s="37"/>
      <c r="H33" s="32">
        <f>SUM(F33:G33)</f>
        <v>0</v>
      </c>
    </row>
    <row r="34" spans="1:11" s="93" customFormat="1" ht="21" customHeight="1" x14ac:dyDescent="0.35">
      <c r="A34" s="4"/>
      <c r="B34" s="117" t="s">
        <v>274</v>
      </c>
      <c r="C34" s="101"/>
      <c r="D34" s="101"/>
      <c r="E34" s="114"/>
      <c r="F34" s="115">
        <f>SUM(F32:F33)</f>
        <v>0</v>
      </c>
      <c r="G34" s="115">
        <f>SUM(G32:G33)</f>
        <v>0</v>
      </c>
      <c r="H34" s="115">
        <f>SUM(H32:H33)</f>
        <v>0</v>
      </c>
    </row>
    <row r="35" spans="1:11" s="93" customFormat="1" ht="21" customHeight="1" x14ac:dyDescent="0.35">
      <c r="A35" s="584" t="s">
        <v>362</v>
      </c>
      <c r="B35" s="6"/>
      <c r="C35" s="96"/>
      <c r="D35" s="96"/>
      <c r="E35" s="97"/>
      <c r="F35" s="112">
        <f>F18+F22+F30+F34</f>
        <v>9172650</v>
      </c>
      <c r="G35" s="112">
        <f>G18+G22+G30+G34</f>
        <v>60516</v>
      </c>
      <c r="H35" s="112">
        <f>H18+H22+H30+H34</f>
        <v>9233166</v>
      </c>
    </row>
    <row r="36" spans="1:11" ht="21" customHeight="1" x14ac:dyDescent="0.35">
      <c r="A36" s="4"/>
      <c r="B36" s="96" t="s">
        <v>276</v>
      </c>
      <c r="C36" s="96"/>
      <c r="D36" s="96"/>
      <c r="E36" s="97"/>
      <c r="F36" s="118"/>
      <c r="G36" s="118"/>
      <c r="H36" s="118"/>
    </row>
    <row r="37" spans="1:11" ht="21" customHeight="1" x14ac:dyDescent="0.35">
      <c r="A37" s="7"/>
      <c r="B37" s="8"/>
      <c r="C37" s="14" t="s">
        <v>491</v>
      </c>
      <c r="D37" s="14"/>
      <c r="E37" s="119"/>
      <c r="F37" s="37"/>
      <c r="G37" s="37"/>
      <c r="H37" s="105">
        <f>SUM(F37:G37)</f>
        <v>0</v>
      </c>
    </row>
    <row r="38" spans="1:11" ht="21" customHeight="1" thickBot="1" x14ac:dyDescent="0.4">
      <c r="A38" s="4"/>
      <c r="B38" s="120" t="s">
        <v>275</v>
      </c>
      <c r="C38" s="120"/>
      <c r="D38" s="120"/>
      <c r="E38" s="121"/>
      <c r="F38" s="122">
        <f>SUM(F37)</f>
        <v>0</v>
      </c>
      <c r="G38" s="122">
        <f>SUM(G37)</f>
        <v>0</v>
      </c>
      <c r="H38" s="122">
        <f>SUM(H37)</f>
        <v>0</v>
      </c>
    </row>
    <row r="39" spans="1:11" ht="21" customHeight="1" thickBot="1" x14ac:dyDescent="0.4">
      <c r="A39" s="89" t="s">
        <v>277</v>
      </c>
      <c r="B39" s="123" t="s">
        <v>25</v>
      </c>
      <c r="C39" s="124"/>
      <c r="D39" s="124"/>
      <c r="E39" s="124"/>
      <c r="F39" s="125">
        <f>F35+F38</f>
        <v>9172650</v>
      </c>
      <c r="G39" s="125">
        <f>G35+G38</f>
        <v>60516</v>
      </c>
      <c r="H39" s="125">
        <f>H35+H38</f>
        <v>9233166</v>
      </c>
      <c r="I39" s="78"/>
      <c r="K39" s="78"/>
    </row>
    <row r="40" spans="1:11" ht="21" customHeight="1" thickBot="1" x14ac:dyDescent="0.4">
      <c r="A40" s="89"/>
      <c r="B40" s="123"/>
      <c r="C40" s="68" t="s">
        <v>273</v>
      </c>
      <c r="D40" s="124"/>
      <c r="E40" s="124"/>
      <c r="F40" s="125"/>
      <c r="G40" s="125"/>
      <c r="H40" s="125"/>
    </row>
    <row r="41" spans="1:11" ht="21" customHeight="1" thickBot="1" x14ac:dyDescent="0.4">
      <c r="A41" s="89" t="s">
        <v>278</v>
      </c>
      <c r="B41" s="55" t="s">
        <v>48</v>
      </c>
      <c r="C41" s="126"/>
      <c r="D41" s="126"/>
      <c r="E41" s="126"/>
      <c r="F41" s="46">
        <f>F40</f>
        <v>0</v>
      </c>
      <c r="G41" s="46">
        <f>G40</f>
        <v>0</v>
      </c>
      <c r="H41" s="46">
        <f>H40</f>
        <v>0</v>
      </c>
    </row>
    <row r="42" spans="1:11" x14ac:dyDescent="0.35">
      <c r="A42" s="7"/>
      <c r="B42" s="8"/>
      <c r="C42" s="31" t="s">
        <v>391</v>
      </c>
      <c r="D42" s="34"/>
      <c r="E42" s="109"/>
      <c r="F42" s="32">
        <v>302075</v>
      </c>
      <c r="G42" s="32"/>
      <c r="H42" s="32">
        <f>SUM(F42:G42)</f>
        <v>302075</v>
      </c>
    </row>
    <row r="43" spans="1:11" x14ac:dyDescent="0.35">
      <c r="A43" s="7"/>
      <c r="B43" s="8"/>
      <c r="C43" s="31" t="s">
        <v>392</v>
      </c>
      <c r="D43" s="34"/>
      <c r="E43" s="109"/>
      <c r="F43" s="35">
        <v>53000</v>
      </c>
      <c r="G43" s="35"/>
      <c r="H43" s="32">
        <f t="shared" ref="H43:H49" si="2">SUM(F43:G43)</f>
        <v>53000</v>
      </c>
    </row>
    <row r="44" spans="1:11" x14ac:dyDescent="0.35">
      <c r="A44" s="7"/>
      <c r="B44" s="6"/>
      <c r="C44" s="31" t="s">
        <v>406</v>
      </c>
      <c r="D44" s="127"/>
      <c r="E44" s="31"/>
      <c r="F44" s="32"/>
      <c r="G44" s="32"/>
      <c r="H44" s="32">
        <f t="shared" si="2"/>
        <v>0</v>
      </c>
    </row>
    <row r="45" spans="1:11" x14ac:dyDescent="0.35">
      <c r="A45" s="7"/>
      <c r="B45" s="6"/>
      <c r="C45" s="31" t="s">
        <v>578</v>
      </c>
      <c r="D45" s="127"/>
      <c r="E45" s="31"/>
      <c r="F45" s="32">
        <v>23860</v>
      </c>
      <c r="G45" s="32"/>
      <c r="H45" s="32">
        <f t="shared" si="2"/>
        <v>23860</v>
      </c>
    </row>
    <row r="46" spans="1:11" x14ac:dyDescent="0.35">
      <c r="A46" s="7"/>
      <c r="B46" s="6"/>
      <c r="C46" s="31" t="s">
        <v>596</v>
      </c>
      <c r="D46" s="127"/>
      <c r="E46" s="31"/>
      <c r="F46" s="32"/>
      <c r="G46" s="32"/>
      <c r="H46" s="32">
        <f t="shared" si="2"/>
        <v>0</v>
      </c>
    </row>
    <row r="47" spans="1:11" x14ac:dyDescent="0.35">
      <c r="A47" s="7"/>
      <c r="B47" s="6"/>
      <c r="C47" s="31" t="s">
        <v>655</v>
      </c>
      <c r="D47" s="127"/>
      <c r="E47" s="31"/>
      <c r="F47" s="32"/>
      <c r="G47" s="32"/>
      <c r="H47" s="32">
        <f t="shared" si="2"/>
        <v>0</v>
      </c>
    </row>
    <row r="48" spans="1:11" x14ac:dyDescent="0.35">
      <c r="A48" s="7"/>
      <c r="B48" s="6"/>
      <c r="C48" s="129" t="s">
        <v>656</v>
      </c>
      <c r="D48" s="127"/>
      <c r="E48" s="31"/>
      <c r="F48" s="32"/>
      <c r="G48" s="32"/>
      <c r="H48" s="32">
        <f t="shared" si="2"/>
        <v>0</v>
      </c>
    </row>
    <row r="49" spans="1:11" ht="21.75" thickBot="1" x14ac:dyDescent="0.4">
      <c r="A49" s="7"/>
      <c r="B49" s="6"/>
      <c r="C49" s="31" t="s">
        <v>657</v>
      </c>
      <c r="D49" s="127"/>
      <c r="E49" s="31"/>
      <c r="F49" s="32"/>
      <c r="G49" s="32"/>
      <c r="H49" s="32">
        <f t="shared" si="2"/>
        <v>0</v>
      </c>
    </row>
    <row r="50" spans="1:11" ht="21" customHeight="1" thickBot="1" x14ac:dyDescent="0.4">
      <c r="A50" s="89" t="s">
        <v>279</v>
      </c>
      <c r="B50" s="130" t="s">
        <v>47</v>
      </c>
      <c r="C50" s="130"/>
      <c r="D50" s="130"/>
      <c r="E50" s="130"/>
      <c r="F50" s="58">
        <f>SUM(F42:F49)</f>
        <v>378935</v>
      </c>
      <c r="G50" s="58">
        <f>SUM(G42:G49)</f>
        <v>0</v>
      </c>
      <c r="H50" s="58">
        <f>SUM(H42:H49)</f>
        <v>378935</v>
      </c>
    </row>
    <row r="51" spans="1:11" s="81" customFormat="1" ht="21" customHeight="1" thickBot="1" x14ac:dyDescent="0.4">
      <c r="A51" s="131" t="s">
        <v>280</v>
      </c>
      <c r="B51" s="132"/>
      <c r="C51" s="133"/>
      <c r="D51" s="133"/>
      <c r="E51" s="133"/>
      <c r="F51" s="134">
        <f>F39+F41+F50</f>
        <v>9551585</v>
      </c>
      <c r="G51" s="134">
        <f>G39+G41+G50</f>
        <v>60516</v>
      </c>
      <c r="H51" s="134">
        <f>H39+H41+H50</f>
        <v>9612101</v>
      </c>
      <c r="I51" s="77"/>
    </row>
    <row r="52" spans="1:11" ht="21" customHeight="1" x14ac:dyDescent="0.35">
      <c r="A52" s="135" t="s">
        <v>106</v>
      </c>
      <c r="B52" s="136"/>
      <c r="C52" s="136"/>
      <c r="D52" s="136"/>
      <c r="E52" s="137"/>
      <c r="F52" s="138"/>
      <c r="G52" s="138"/>
      <c r="H52" s="138"/>
    </row>
    <row r="53" spans="1:11" ht="21" customHeight="1" x14ac:dyDescent="0.35">
      <c r="A53" s="89"/>
      <c r="B53" s="6" t="s">
        <v>22</v>
      </c>
      <c r="C53" s="6"/>
      <c r="D53" s="6"/>
      <c r="E53" s="139"/>
      <c r="F53" s="140"/>
      <c r="G53" s="140"/>
      <c r="H53" s="140"/>
    </row>
    <row r="54" spans="1:11" ht="21" customHeight="1" x14ac:dyDescent="0.35">
      <c r="A54" s="7"/>
      <c r="B54" s="8"/>
      <c r="C54" s="31" t="s">
        <v>195</v>
      </c>
      <c r="D54" s="31"/>
      <c r="E54" s="104"/>
      <c r="F54" s="32"/>
      <c r="G54" s="32"/>
      <c r="H54" s="32">
        <f t="shared" ref="H54:H64" si="3">SUM(F54:G54)</f>
        <v>0</v>
      </c>
    </row>
    <row r="55" spans="1:11" ht="21" customHeight="1" x14ac:dyDescent="0.35">
      <c r="A55" s="89"/>
      <c r="B55" s="6" t="s">
        <v>23</v>
      </c>
      <c r="C55" s="6"/>
      <c r="D55" s="6"/>
      <c r="E55" s="139"/>
      <c r="F55" s="40"/>
      <c r="G55" s="40"/>
      <c r="H55" s="32">
        <f t="shared" si="3"/>
        <v>0</v>
      </c>
    </row>
    <row r="56" spans="1:11" ht="21" customHeight="1" x14ac:dyDescent="0.35">
      <c r="A56" s="7"/>
      <c r="B56" s="8"/>
      <c r="C56" s="31" t="s">
        <v>167</v>
      </c>
      <c r="D56" s="31"/>
      <c r="E56" s="127"/>
      <c r="F56" s="32">
        <v>2535000</v>
      </c>
      <c r="G56" s="32"/>
      <c r="H56" s="32">
        <f t="shared" si="3"/>
        <v>2535000</v>
      </c>
      <c r="K56" s="78"/>
    </row>
    <row r="57" spans="1:11" ht="21" customHeight="1" x14ac:dyDescent="0.35">
      <c r="A57" s="89"/>
      <c r="B57" s="6" t="s">
        <v>21</v>
      </c>
      <c r="C57" s="6"/>
      <c r="D57" s="6"/>
      <c r="E57" s="139"/>
      <c r="F57" s="40"/>
      <c r="G57" s="40"/>
      <c r="H57" s="32">
        <f t="shared" si="3"/>
        <v>0</v>
      </c>
    </row>
    <row r="58" spans="1:11" ht="21" customHeight="1" x14ac:dyDescent="0.35">
      <c r="A58" s="7"/>
      <c r="B58" s="8"/>
      <c r="C58" s="31" t="s">
        <v>196</v>
      </c>
      <c r="D58" s="31"/>
      <c r="E58" s="127"/>
      <c r="F58" s="32">
        <v>11717000</v>
      </c>
      <c r="G58" s="32"/>
      <c r="H58" s="32">
        <f t="shared" si="3"/>
        <v>11717000</v>
      </c>
    </row>
    <row r="59" spans="1:11" ht="21" customHeight="1" x14ac:dyDescent="0.35">
      <c r="A59" s="7"/>
      <c r="B59" s="8"/>
      <c r="C59" s="34" t="s">
        <v>3</v>
      </c>
      <c r="D59" s="34"/>
      <c r="E59" s="141"/>
      <c r="F59" s="32">
        <v>30000</v>
      </c>
      <c r="G59" s="32"/>
      <c r="H59" s="32">
        <f t="shared" si="3"/>
        <v>30000</v>
      </c>
    </row>
    <row r="60" spans="1:11" ht="21" customHeight="1" x14ac:dyDescent="0.35">
      <c r="A60" s="89"/>
      <c r="B60" s="6" t="s">
        <v>24</v>
      </c>
      <c r="C60" s="6"/>
      <c r="D60" s="6"/>
      <c r="E60" s="139"/>
      <c r="F60" s="40"/>
      <c r="G60" s="37"/>
      <c r="H60" s="32">
        <f t="shared" si="3"/>
        <v>0</v>
      </c>
    </row>
    <row r="61" spans="1:11" ht="21" customHeight="1" x14ac:dyDescent="0.35">
      <c r="A61" s="7"/>
      <c r="B61" s="8"/>
      <c r="C61" s="31" t="s">
        <v>17</v>
      </c>
      <c r="D61" s="31"/>
      <c r="E61" s="127"/>
      <c r="F61" s="32">
        <v>25000</v>
      </c>
      <c r="G61" s="32"/>
      <c r="H61" s="32">
        <f t="shared" si="3"/>
        <v>25000</v>
      </c>
    </row>
    <row r="62" spans="1:11" ht="21" customHeight="1" x14ac:dyDescent="0.35">
      <c r="A62" s="7"/>
      <c r="B62" s="8"/>
      <c r="C62" s="34" t="s">
        <v>10</v>
      </c>
      <c r="D62" s="34"/>
      <c r="E62" s="34"/>
      <c r="F62" s="32">
        <v>1000</v>
      </c>
      <c r="G62" s="32"/>
      <c r="H62" s="32">
        <f t="shared" si="3"/>
        <v>1000</v>
      </c>
    </row>
    <row r="63" spans="1:11" ht="21" customHeight="1" x14ac:dyDescent="0.35">
      <c r="A63" s="7"/>
      <c r="B63" s="8"/>
      <c r="C63" s="34" t="s">
        <v>517</v>
      </c>
      <c r="D63" s="34"/>
      <c r="E63" s="34"/>
      <c r="F63" s="32"/>
      <c r="G63" s="32"/>
      <c r="H63" s="32">
        <f t="shared" si="3"/>
        <v>0</v>
      </c>
    </row>
    <row r="64" spans="1:11" ht="21" customHeight="1" x14ac:dyDescent="0.35">
      <c r="A64" s="7"/>
      <c r="B64" s="8"/>
      <c r="C64" s="8" t="s">
        <v>51</v>
      </c>
      <c r="D64" s="8"/>
      <c r="E64" s="34"/>
      <c r="F64" s="32"/>
      <c r="G64" s="32"/>
      <c r="H64" s="32">
        <f t="shared" si="3"/>
        <v>0</v>
      </c>
    </row>
    <row r="65" spans="1:11" ht="21" customHeight="1" thickBot="1" x14ac:dyDescent="0.4">
      <c r="A65" s="131" t="s">
        <v>173</v>
      </c>
      <c r="B65" s="132"/>
      <c r="C65" s="133"/>
      <c r="D65" s="133"/>
      <c r="E65" s="133"/>
      <c r="F65" s="134">
        <f>SUM(F52:F64)</f>
        <v>14308000</v>
      </c>
      <c r="G65" s="134">
        <f>SUM(G52:G64)</f>
        <v>0</v>
      </c>
      <c r="H65" s="134">
        <f>SUM(H52:H64)</f>
        <v>14308000</v>
      </c>
    </row>
    <row r="66" spans="1:11" ht="21" customHeight="1" x14ac:dyDescent="0.35">
      <c r="A66" s="89" t="s">
        <v>14</v>
      </c>
      <c r="B66" s="139"/>
      <c r="C66" s="139"/>
      <c r="D66" s="139"/>
      <c r="E66" s="142"/>
      <c r="F66" s="140"/>
      <c r="G66" s="140"/>
      <c r="H66" s="140"/>
    </row>
    <row r="67" spans="1:11" ht="21.75" customHeight="1" x14ac:dyDescent="0.35">
      <c r="A67" s="7"/>
      <c r="B67" s="8"/>
      <c r="C67" s="8"/>
      <c r="D67" s="8"/>
      <c r="E67" s="31" t="s">
        <v>643</v>
      </c>
      <c r="F67" s="32">
        <v>17950</v>
      </c>
      <c r="G67" s="32"/>
      <c r="H67" s="32">
        <f>SUM(F67:G67)</f>
        <v>17950</v>
      </c>
    </row>
    <row r="68" spans="1:11" ht="21" customHeight="1" x14ac:dyDescent="0.35">
      <c r="A68" s="7"/>
      <c r="B68" s="8"/>
      <c r="C68" s="8"/>
      <c r="D68" s="8"/>
      <c r="E68" s="583" t="s">
        <v>651</v>
      </c>
      <c r="F68" s="32">
        <v>68400</v>
      </c>
      <c r="G68" s="32"/>
      <c r="H68" s="32">
        <f t="shared" ref="H68:H98" si="4">SUM(F68:G68)</f>
        <v>68400</v>
      </c>
      <c r="I68" s="78"/>
    </row>
    <row r="69" spans="1:11" ht="21" customHeight="1" x14ac:dyDescent="0.35">
      <c r="A69" s="7"/>
      <c r="B69" s="8"/>
      <c r="C69" s="8"/>
      <c r="D69" s="8"/>
      <c r="E69" s="651" t="s">
        <v>398</v>
      </c>
      <c r="F69" s="32">
        <v>665000</v>
      </c>
      <c r="G69" s="32"/>
      <c r="H69" s="32">
        <f t="shared" si="4"/>
        <v>665000</v>
      </c>
      <c r="I69" s="78"/>
    </row>
    <row r="70" spans="1:11" ht="21" customHeight="1" x14ac:dyDescent="0.35">
      <c r="A70" s="7"/>
      <c r="B70" s="8"/>
      <c r="C70" s="8"/>
      <c r="D70" s="8"/>
      <c r="E70" s="651" t="s">
        <v>197</v>
      </c>
      <c r="F70" s="32">
        <v>9000</v>
      </c>
      <c r="G70" s="32"/>
      <c r="H70" s="32">
        <f t="shared" si="4"/>
        <v>9000</v>
      </c>
      <c r="I70" s="78"/>
    </row>
    <row r="71" spans="1:11" ht="21" customHeight="1" x14ac:dyDescent="0.35">
      <c r="A71" s="7"/>
      <c r="B71" s="8"/>
      <c r="C71" s="8"/>
      <c r="D71" s="8"/>
      <c r="E71" s="34" t="s">
        <v>658</v>
      </c>
      <c r="F71" s="32"/>
      <c r="G71" s="32"/>
      <c r="H71" s="32">
        <f t="shared" si="4"/>
        <v>0</v>
      </c>
    </row>
    <row r="72" spans="1:11" ht="21" customHeight="1" x14ac:dyDescent="0.35">
      <c r="A72" s="7"/>
      <c r="B72" s="8"/>
      <c r="C72" s="8"/>
      <c r="D72" s="8"/>
      <c r="E72" s="651" t="s">
        <v>81</v>
      </c>
      <c r="F72" s="32">
        <v>2700</v>
      </c>
      <c r="G72" s="32"/>
      <c r="H72" s="32">
        <f t="shared" si="4"/>
        <v>2700</v>
      </c>
      <c r="I72" s="78"/>
    </row>
    <row r="73" spans="1:11" ht="21" customHeight="1" x14ac:dyDescent="0.35">
      <c r="A73" s="7"/>
      <c r="B73" s="8"/>
      <c r="C73" s="8"/>
      <c r="D73" s="8"/>
      <c r="E73" s="651" t="s">
        <v>80</v>
      </c>
      <c r="F73" s="32">
        <v>700000</v>
      </c>
      <c r="G73" s="32"/>
      <c r="H73" s="32">
        <f t="shared" si="4"/>
        <v>700000</v>
      </c>
      <c r="I73" s="78"/>
    </row>
    <row r="74" spans="1:11" x14ac:dyDescent="0.35">
      <c r="A74" s="7"/>
      <c r="B74" s="8"/>
      <c r="C74" s="8"/>
      <c r="D74" s="8"/>
      <c r="E74" s="34" t="s">
        <v>118</v>
      </c>
      <c r="F74" s="32">
        <v>9000</v>
      </c>
      <c r="G74" s="32"/>
      <c r="H74" s="32">
        <f t="shared" si="4"/>
        <v>9000</v>
      </c>
    </row>
    <row r="75" spans="1:11" ht="21" customHeight="1" x14ac:dyDescent="0.35">
      <c r="A75" s="7"/>
      <c r="B75" s="8"/>
      <c r="C75" s="8"/>
      <c r="D75" s="8"/>
      <c r="E75" s="651" t="s">
        <v>159</v>
      </c>
      <c r="F75" s="32">
        <v>17000</v>
      </c>
      <c r="G75" s="32"/>
      <c r="H75" s="32">
        <f t="shared" si="4"/>
        <v>17000</v>
      </c>
      <c r="I75" s="78"/>
    </row>
    <row r="76" spans="1:11" ht="21" customHeight="1" x14ac:dyDescent="0.35">
      <c r="A76" s="7"/>
      <c r="B76" s="8"/>
      <c r="D76" s="8"/>
      <c r="E76" s="651" t="s">
        <v>152</v>
      </c>
      <c r="F76" s="32">
        <v>1700</v>
      </c>
      <c r="G76" s="32"/>
      <c r="H76" s="32">
        <f t="shared" si="4"/>
        <v>1700</v>
      </c>
      <c r="I76" s="78"/>
    </row>
    <row r="77" spans="1:11" ht="21" customHeight="1" x14ac:dyDescent="0.35">
      <c r="A77" s="7"/>
      <c r="B77" s="8"/>
      <c r="C77" s="8"/>
      <c r="D77" s="8"/>
      <c r="E77" s="652" t="s">
        <v>90</v>
      </c>
      <c r="F77" s="32"/>
      <c r="G77" s="32"/>
      <c r="H77" s="32">
        <f t="shared" si="4"/>
        <v>0</v>
      </c>
      <c r="I77" s="78"/>
      <c r="K77" s="78"/>
    </row>
    <row r="78" spans="1:11" ht="21" customHeight="1" x14ac:dyDescent="0.35">
      <c r="A78" s="7"/>
      <c r="B78" s="8"/>
      <c r="C78" s="8"/>
      <c r="D78" s="8"/>
      <c r="E78" s="31" t="s">
        <v>407</v>
      </c>
      <c r="F78" s="32"/>
      <c r="G78" s="32"/>
      <c r="H78" s="32">
        <f t="shared" si="4"/>
        <v>0</v>
      </c>
    </row>
    <row r="79" spans="1:11" ht="21" customHeight="1" x14ac:dyDescent="0.35">
      <c r="A79" s="7"/>
      <c r="B79" s="8"/>
      <c r="C79" s="8"/>
      <c r="D79" s="8"/>
      <c r="E79" s="31" t="s">
        <v>431</v>
      </c>
      <c r="F79" s="32"/>
      <c r="G79" s="32"/>
      <c r="H79" s="32">
        <f t="shared" si="4"/>
        <v>0</v>
      </c>
    </row>
    <row r="80" spans="1:11" ht="21" customHeight="1" x14ac:dyDescent="0.35">
      <c r="A80" s="7"/>
      <c r="B80" s="8"/>
      <c r="C80" s="8"/>
      <c r="D80" s="8"/>
      <c r="E80" s="31" t="s">
        <v>597</v>
      </c>
      <c r="F80" s="32"/>
      <c r="G80" s="32"/>
      <c r="H80" s="32">
        <f t="shared" si="4"/>
        <v>0</v>
      </c>
    </row>
    <row r="81" spans="1:8" ht="21" customHeight="1" x14ac:dyDescent="0.35">
      <c r="A81" s="7"/>
      <c r="B81" s="8"/>
      <c r="C81" s="8"/>
      <c r="D81" s="8"/>
      <c r="E81" s="31" t="s">
        <v>346</v>
      </c>
      <c r="F81" s="32"/>
      <c r="G81" s="32"/>
      <c r="H81" s="32">
        <f t="shared" si="4"/>
        <v>0</v>
      </c>
    </row>
    <row r="82" spans="1:8" ht="21" customHeight="1" x14ac:dyDescent="0.35">
      <c r="A82" s="7"/>
      <c r="B82" s="8"/>
      <c r="C82" s="8"/>
      <c r="D82" s="8"/>
      <c r="E82" s="31" t="s">
        <v>460</v>
      </c>
      <c r="F82" s="32"/>
      <c r="G82" s="32"/>
      <c r="H82" s="32">
        <f t="shared" si="4"/>
        <v>0</v>
      </c>
    </row>
    <row r="83" spans="1:8" ht="21" customHeight="1" x14ac:dyDescent="0.35">
      <c r="A83" s="7"/>
      <c r="B83" s="8"/>
      <c r="C83" s="8"/>
      <c r="D83" s="8"/>
      <c r="E83" s="31" t="s">
        <v>598</v>
      </c>
      <c r="F83" s="32"/>
      <c r="G83" s="32"/>
      <c r="H83" s="32">
        <f t="shared" si="4"/>
        <v>0</v>
      </c>
    </row>
    <row r="84" spans="1:8" ht="21" customHeight="1" x14ac:dyDescent="0.35">
      <c r="A84" s="7"/>
      <c r="B84" s="8"/>
      <c r="C84" s="8"/>
      <c r="D84" s="8"/>
      <c r="E84" s="31" t="s">
        <v>599</v>
      </c>
      <c r="F84" s="32"/>
      <c r="G84" s="32"/>
      <c r="H84" s="32">
        <f t="shared" si="4"/>
        <v>0</v>
      </c>
    </row>
    <row r="85" spans="1:8" ht="21" customHeight="1" x14ac:dyDescent="0.35">
      <c r="A85" s="7"/>
      <c r="B85" s="8"/>
      <c r="C85" s="8"/>
      <c r="D85" s="8"/>
      <c r="E85" s="31" t="s">
        <v>493</v>
      </c>
      <c r="F85" s="32"/>
      <c r="G85" s="32"/>
      <c r="H85" s="32">
        <f t="shared" si="4"/>
        <v>0</v>
      </c>
    </row>
    <row r="86" spans="1:8" x14ac:dyDescent="0.35">
      <c r="A86" s="7"/>
      <c r="B86" s="8"/>
      <c r="C86" s="8"/>
      <c r="D86" s="8"/>
      <c r="E86" s="31" t="s">
        <v>459</v>
      </c>
      <c r="F86" s="32"/>
      <c r="G86" s="32"/>
      <c r="H86" s="32">
        <f t="shared" si="4"/>
        <v>0</v>
      </c>
    </row>
    <row r="87" spans="1:8" ht="21" customHeight="1" x14ac:dyDescent="0.35">
      <c r="A87" s="7"/>
      <c r="B87" s="8"/>
      <c r="C87" s="8"/>
      <c r="D87" s="8"/>
      <c r="E87" s="31" t="s">
        <v>659</v>
      </c>
      <c r="F87" s="32"/>
      <c r="G87" s="32"/>
      <c r="H87" s="32">
        <f t="shared" si="4"/>
        <v>0</v>
      </c>
    </row>
    <row r="88" spans="1:8" ht="21" customHeight="1" x14ac:dyDescent="0.35">
      <c r="A88" s="7"/>
      <c r="B88" s="8"/>
      <c r="C88" s="8"/>
      <c r="D88" s="8"/>
      <c r="E88" s="31" t="s">
        <v>439</v>
      </c>
      <c r="F88" s="37"/>
      <c r="G88" s="37"/>
      <c r="H88" s="32">
        <f t="shared" si="4"/>
        <v>0</v>
      </c>
    </row>
    <row r="89" spans="1:8" ht="21" customHeight="1" x14ac:dyDescent="0.35">
      <c r="A89" s="7"/>
      <c r="B89" s="139" t="s">
        <v>26</v>
      </c>
      <c r="C89" s="139"/>
      <c r="D89" s="139"/>
      <c r="E89" s="143"/>
      <c r="F89" s="40"/>
      <c r="G89" s="40"/>
      <c r="H89" s="32">
        <f t="shared" si="4"/>
        <v>0</v>
      </c>
    </row>
    <row r="90" spans="1:8" ht="21" customHeight="1" x14ac:dyDescent="0.35">
      <c r="A90" s="7"/>
      <c r="B90" s="9"/>
      <c r="C90" s="9"/>
      <c r="D90" s="9"/>
      <c r="E90" s="31" t="s">
        <v>399</v>
      </c>
      <c r="F90" s="32">
        <v>117936</v>
      </c>
      <c r="G90" s="32"/>
      <c r="H90" s="32">
        <f t="shared" si="4"/>
        <v>117936</v>
      </c>
    </row>
    <row r="91" spans="1:8" ht="21" customHeight="1" x14ac:dyDescent="0.35">
      <c r="A91" s="7"/>
      <c r="B91" s="50"/>
      <c r="C91" s="50"/>
      <c r="D91" s="50"/>
      <c r="E91" s="129" t="s">
        <v>188</v>
      </c>
      <c r="F91" s="32">
        <v>400000</v>
      </c>
      <c r="G91" s="105"/>
      <c r="H91" s="32">
        <f t="shared" si="4"/>
        <v>400000</v>
      </c>
    </row>
    <row r="92" spans="1:8" ht="21" customHeight="1" x14ac:dyDescent="0.35">
      <c r="A92" s="7"/>
      <c r="B92" s="9"/>
      <c r="C92" s="9"/>
      <c r="D92" s="9"/>
      <c r="E92" s="31" t="s">
        <v>85</v>
      </c>
      <c r="F92" s="32">
        <v>20000</v>
      </c>
      <c r="G92" s="105"/>
      <c r="H92" s="32">
        <f t="shared" si="4"/>
        <v>20000</v>
      </c>
    </row>
    <row r="93" spans="1:8" ht="21" customHeight="1" x14ac:dyDescent="0.35">
      <c r="A93" s="7"/>
      <c r="B93" s="9"/>
      <c r="C93" s="9"/>
      <c r="D93" s="9"/>
      <c r="E93" s="31" t="s">
        <v>494</v>
      </c>
      <c r="F93" s="32"/>
      <c r="G93" s="105"/>
      <c r="H93" s="32">
        <f t="shared" si="4"/>
        <v>0</v>
      </c>
    </row>
    <row r="94" spans="1:8" ht="21" customHeight="1" x14ac:dyDescent="0.35">
      <c r="A94" s="7"/>
      <c r="B94" s="9"/>
      <c r="C94" s="9"/>
      <c r="D94" s="9"/>
      <c r="E94" s="31" t="s">
        <v>49</v>
      </c>
      <c r="F94" s="110"/>
      <c r="G94" s="110"/>
      <c r="H94" s="32">
        <f t="shared" si="4"/>
        <v>0</v>
      </c>
    </row>
    <row r="95" spans="1:8" ht="21" customHeight="1" x14ac:dyDescent="0.35">
      <c r="A95" s="7"/>
      <c r="B95" s="9"/>
      <c r="C95" s="9"/>
      <c r="D95" s="9"/>
      <c r="E95" s="31" t="s">
        <v>600</v>
      </c>
      <c r="F95" s="146"/>
      <c r="G95" s="146"/>
      <c r="H95" s="32">
        <f t="shared" si="4"/>
        <v>0</v>
      </c>
    </row>
    <row r="96" spans="1:8" ht="21" customHeight="1" x14ac:dyDescent="0.35">
      <c r="A96" s="7"/>
      <c r="B96" s="139" t="s">
        <v>27</v>
      </c>
      <c r="C96" s="139"/>
      <c r="D96" s="139"/>
      <c r="E96" s="143"/>
      <c r="F96" s="40"/>
      <c r="G96" s="40"/>
      <c r="H96" s="32">
        <f t="shared" si="4"/>
        <v>0</v>
      </c>
    </row>
    <row r="97" spans="1:9" x14ac:dyDescent="0.35">
      <c r="A97" s="7"/>
      <c r="B97" s="9"/>
      <c r="C97" s="9"/>
      <c r="D97" s="9"/>
      <c r="E97" s="31" t="s">
        <v>156</v>
      </c>
      <c r="F97" s="32">
        <v>120000</v>
      </c>
      <c r="G97" s="32"/>
      <c r="H97" s="32">
        <f t="shared" si="4"/>
        <v>120000</v>
      </c>
    </row>
    <row r="98" spans="1:9" x14ac:dyDescent="0.35">
      <c r="A98" s="7"/>
      <c r="B98" s="9"/>
      <c r="C98" s="9"/>
      <c r="D98" s="9"/>
      <c r="E98" s="31" t="s">
        <v>601</v>
      </c>
      <c r="F98" s="32"/>
      <c r="G98" s="32"/>
      <c r="H98" s="32">
        <f t="shared" si="4"/>
        <v>0</v>
      </c>
    </row>
    <row r="99" spans="1:9" ht="21" customHeight="1" thickBot="1" x14ac:dyDescent="0.4">
      <c r="A99" s="131" t="s">
        <v>109</v>
      </c>
      <c r="B99" s="133"/>
      <c r="C99" s="133"/>
      <c r="D99" s="133"/>
      <c r="E99" s="133"/>
      <c r="F99" s="57">
        <f>SUM(F66:F98)</f>
        <v>2148686</v>
      </c>
      <c r="G99" s="57">
        <f>SUM(G66:G98)</f>
        <v>0</v>
      </c>
      <c r="H99" s="57">
        <f>SUM(H66:H98)</f>
        <v>2148686</v>
      </c>
    </row>
    <row r="100" spans="1:9" ht="21" customHeight="1" x14ac:dyDescent="0.35">
      <c r="A100" s="89" t="s">
        <v>105</v>
      </c>
      <c r="B100" s="50"/>
      <c r="C100" s="50"/>
      <c r="D100" s="50"/>
      <c r="E100" s="50"/>
      <c r="F100" s="90"/>
      <c r="G100" s="90"/>
      <c r="H100" s="90"/>
    </row>
    <row r="101" spans="1:9" ht="21" customHeight="1" x14ac:dyDescent="0.35">
      <c r="A101" s="89"/>
      <c r="B101" s="144" t="s">
        <v>33</v>
      </c>
      <c r="C101" s="50"/>
      <c r="D101" s="50"/>
      <c r="E101" s="50"/>
      <c r="F101" s="145"/>
      <c r="G101" s="145"/>
      <c r="H101" s="145"/>
    </row>
    <row r="102" spans="1:9" ht="21" customHeight="1" x14ac:dyDescent="0.35">
      <c r="A102" s="128"/>
      <c r="B102" s="9"/>
      <c r="C102" s="129" t="s">
        <v>443</v>
      </c>
      <c r="D102" s="129"/>
      <c r="E102" s="31"/>
      <c r="F102" s="105"/>
      <c r="G102" s="105"/>
      <c r="H102" s="105">
        <f>SUM(F102:G102)</f>
        <v>0</v>
      </c>
    </row>
    <row r="103" spans="1:9" ht="21" customHeight="1" x14ac:dyDescent="0.35">
      <c r="A103" s="128"/>
      <c r="B103" s="9"/>
      <c r="C103" s="129" t="s">
        <v>602</v>
      </c>
      <c r="D103" s="129"/>
      <c r="E103" s="31"/>
      <c r="F103" s="105"/>
      <c r="G103" s="105"/>
      <c r="H103" s="105">
        <f t="shared" ref="H103:H116" si="5">SUM(F103:G103)</f>
        <v>0</v>
      </c>
    </row>
    <row r="104" spans="1:9" ht="21" customHeight="1" x14ac:dyDescent="0.35">
      <c r="A104" s="128"/>
      <c r="B104" s="9"/>
      <c r="C104" s="129" t="s">
        <v>603</v>
      </c>
      <c r="D104" s="129"/>
      <c r="E104" s="31"/>
      <c r="F104" s="105"/>
      <c r="G104" s="105"/>
      <c r="H104" s="105">
        <f t="shared" si="5"/>
        <v>0</v>
      </c>
    </row>
    <row r="105" spans="1:9" ht="21" customHeight="1" x14ac:dyDescent="0.35">
      <c r="A105" s="7"/>
      <c r="B105" s="139" t="s">
        <v>34</v>
      </c>
      <c r="C105" s="139"/>
      <c r="D105" s="139"/>
      <c r="E105" s="143"/>
      <c r="F105" s="40"/>
      <c r="G105" s="40"/>
      <c r="H105" s="105">
        <f t="shared" si="5"/>
        <v>0</v>
      </c>
    </row>
    <row r="106" spans="1:9" ht="21" customHeight="1" x14ac:dyDescent="0.35">
      <c r="A106" s="128"/>
      <c r="B106" s="9"/>
      <c r="C106" s="129" t="s">
        <v>660</v>
      </c>
      <c r="D106" s="129"/>
      <c r="E106" s="31"/>
      <c r="F106" s="32"/>
      <c r="G106" s="32"/>
      <c r="H106" s="105">
        <f t="shared" si="5"/>
        <v>0</v>
      </c>
      <c r="I106" s="81"/>
    </row>
    <row r="107" spans="1:9" ht="21" customHeight="1" x14ac:dyDescent="0.35">
      <c r="A107" s="128"/>
      <c r="B107" s="9"/>
      <c r="C107" s="129" t="s">
        <v>432</v>
      </c>
      <c r="D107" s="129"/>
      <c r="E107" s="31"/>
      <c r="F107" s="32"/>
      <c r="G107" s="32"/>
      <c r="H107" s="105">
        <f t="shared" si="5"/>
        <v>0</v>
      </c>
      <c r="I107" s="81"/>
    </row>
    <row r="108" spans="1:9" ht="21" customHeight="1" x14ac:dyDescent="0.35">
      <c r="A108" s="128"/>
      <c r="B108" s="9"/>
      <c r="C108" s="129" t="s">
        <v>545</v>
      </c>
      <c r="D108" s="129"/>
      <c r="E108" s="31"/>
      <c r="F108" s="32">
        <v>0</v>
      </c>
      <c r="G108" s="32"/>
      <c r="H108" s="105">
        <f t="shared" si="5"/>
        <v>0</v>
      </c>
      <c r="I108" s="81"/>
    </row>
    <row r="109" spans="1:9" ht="21" customHeight="1" x14ac:dyDescent="0.35">
      <c r="A109" s="128"/>
      <c r="B109" s="9"/>
      <c r="C109" s="129" t="s">
        <v>579</v>
      </c>
      <c r="D109" s="129"/>
      <c r="E109" s="31"/>
      <c r="F109" s="32"/>
      <c r="G109" s="32"/>
      <c r="H109" s="105">
        <f t="shared" si="5"/>
        <v>0</v>
      </c>
      <c r="I109" s="81"/>
    </row>
    <row r="110" spans="1:9" ht="21" customHeight="1" x14ac:dyDescent="0.35">
      <c r="A110" s="128"/>
      <c r="B110" s="9"/>
      <c r="C110" s="129" t="s">
        <v>580</v>
      </c>
      <c r="D110" s="129"/>
      <c r="E110" s="31"/>
      <c r="F110" s="32"/>
      <c r="G110" s="32"/>
      <c r="H110" s="105">
        <f t="shared" si="5"/>
        <v>0</v>
      </c>
      <c r="I110" s="81"/>
    </row>
    <row r="111" spans="1:9" ht="21" customHeight="1" x14ac:dyDescent="0.35">
      <c r="A111" s="7"/>
      <c r="B111" s="139"/>
      <c r="C111" s="129" t="s">
        <v>393</v>
      </c>
      <c r="D111" s="147"/>
      <c r="E111" s="148"/>
      <c r="F111" s="32"/>
      <c r="G111" s="32"/>
      <c r="H111" s="105">
        <f t="shared" si="5"/>
        <v>0</v>
      </c>
      <c r="I111" s="81"/>
    </row>
    <row r="112" spans="1:9" ht="21" customHeight="1" x14ac:dyDescent="0.35">
      <c r="A112" s="7"/>
      <c r="B112" s="579"/>
      <c r="C112" s="580" t="s">
        <v>495</v>
      </c>
      <c r="D112" s="32"/>
      <c r="E112" s="32"/>
      <c r="F112" s="32"/>
      <c r="G112" s="32"/>
      <c r="H112" s="105">
        <f t="shared" si="5"/>
        <v>0</v>
      </c>
      <c r="I112" s="81"/>
    </row>
    <row r="113" spans="1:9" ht="21" customHeight="1" x14ac:dyDescent="0.35">
      <c r="A113" s="7"/>
      <c r="B113" s="579"/>
      <c r="C113" s="580" t="s">
        <v>604</v>
      </c>
      <c r="D113" s="32"/>
      <c r="E113" s="32"/>
      <c r="F113" s="32"/>
      <c r="G113" s="32"/>
      <c r="H113" s="105">
        <f t="shared" si="5"/>
        <v>0</v>
      </c>
      <c r="I113" s="81"/>
    </row>
    <row r="114" spans="1:9" ht="21" customHeight="1" x14ac:dyDescent="0.35">
      <c r="A114" s="7"/>
      <c r="B114" s="579"/>
      <c r="C114" s="580" t="s">
        <v>605</v>
      </c>
      <c r="D114" s="32"/>
      <c r="E114" s="32"/>
      <c r="F114" s="32"/>
      <c r="G114" s="32"/>
      <c r="H114" s="105">
        <f t="shared" si="5"/>
        <v>0</v>
      </c>
      <c r="I114" s="81"/>
    </row>
    <row r="115" spans="1:9" ht="21" customHeight="1" x14ac:dyDescent="0.35">
      <c r="A115" s="7"/>
      <c r="B115" s="579"/>
      <c r="C115" s="580" t="s">
        <v>496</v>
      </c>
      <c r="D115" s="32"/>
      <c r="E115" s="32"/>
      <c r="F115" s="32"/>
      <c r="G115" s="32"/>
      <c r="H115" s="105">
        <f t="shared" si="5"/>
        <v>0</v>
      </c>
      <c r="I115" s="81"/>
    </row>
    <row r="116" spans="1:9" ht="21" customHeight="1" thickBot="1" x14ac:dyDescent="0.4">
      <c r="A116" s="7"/>
      <c r="B116" s="139"/>
      <c r="C116" s="9" t="s">
        <v>461</v>
      </c>
      <c r="D116" s="139"/>
      <c r="E116" s="50"/>
      <c r="F116" s="37"/>
      <c r="G116" s="37"/>
      <c r="H116" s="105">
        <f t="shared" si="5"/>
        <v>0</v>
      </c>
      <c r="I116" s="81"/>
    </row>
    <row r="117" spans="1:9" s="81" customFormat="1" ht="21" customHeight="1" thickBot="1" x14ac:dyDescent="0.4">
      <c r="A117" s="149" t="s">
        <v>172</v>
      </c>
      <c r="B117" s="150"/>
      <c r="C117" s="130"/>
      <c r="D117" s="130"/>
      <c r="E117" s="130"/>
      <c r="F117" s="151">
        <f>SUM(F100:F116)</f>
        <v>0</v>
      </c>
      <c r="G117" s="151">
        <f>SUM(G100:G116)</f>
        <v>0</v>
      </c>
      <c r="H117" s="151">
        <f>SUM(H100:H116)</f>
        <v>0</v>
      </c>
    </row>
    <row r="118" spans="1:9" ht="21" customHeight="1" x14ac:dyDescent="0.35">
      <c r="A118" s="135" t="s">
        <v>63</v>
      </c>
      <c r="B118" s="152"/>
      <c r="C118" s="152"/>
      <c r="D118" s="152"/>
      <c r="E118" s="152"/>
      <c r="F118" s="153"/>
      <c r="G118" s="153"/>
      <c r="H118" s="153"/>
      <c r="I118" s="81"/>
    </row>
    <row r="119" spans="1:9" s="81" customFormat="1" ht="21" customHeight="1" x14ac:dyDescent="0.35">
      <c r="A119" s="154"/>
      <c r="B119" s="9" t="s">
        <v>191</v>
      </c>
      <c r="C119" s="139"/>
      <c r="D119" s="139"/>
      <c r="E119" s="47"/>
      <c r="F119" s="32">
        <v>20784</v>
      </c>
      <c r="G119" s="105"/>
      <c r="H119" s="32">
        <f>SUM(F119:G119)</f>
        <v>20784</v>
      </c>
      <c r="I119" s="78"/>
    </row>
    <row r="120" spans="1:9" s="81" customFormat="1" ht="21" customHeight="1" x14ac:dyDescent="0.35">
      <c r="A120" s="154"/>
      <c r="B120" s="155" t="s">
        <v>371</v>
      </c>
      <c r="C120" s="156"/>
      <c r="D120" s="156"/>
      <c r="E120" s="38"/>
      <c r="F120" s="32">
        <v>658521</v>
      </c>
      <c r="G120" s="32"/>
      <c r="H120" s="32">
        <f t="shared" ref="H120:H129" si="6">SUM(F120:G120)</f>
        <v>658521</v>
      </c>
      <c r="I120" s="78"/>
    </row>
    <row r="121" spans="1:9" s="81" customFormat="1" ht="21" customHeight="1" x14ac:dyDescent="0.35">
      <c r="A121" s="154"/>
      <c r="B121" s="155" t="s">
        <v>102</v>
      </c>
      <c r="C121" s="156"/>
      <c r="D121" s="156"/>
      <c r="E121" s="38"/>
      <c r="F121" s="32">
        <v>28471</v>
      </c>
      <c r="G121" s="32"/>
      <c r="H121" s="32">
        <f t="shared" si="6"/>
        <v>28471</v>
      </c>
      <c r="I121" s="78"/>
    </row>
    <row r="122" spans="1:9" s="81" customFormat="1" ht="21" customHeight="1" x14ac:dyDescent="0.35">
      <c r="A122" s="154"/>
      <c r="B122" s="155" t="s">
        <v>692</v>
      </c>
      <c r="C122" s="156"/>
      <c r="D122" s="156"/>
      <c r="E122" s="38"/>
      <c r="F122" s="32">
        <v>113344</v>
      </c>
      <c r="G122" s="32"/>
      <c r="H122" s="32">
        <f t="shared" si="6"/>
        <v>113344</v>
      </c>
      <c r="I122" s="78"/>
    </row>
    <row r="123" spans="1:9" s="81" customFormat="1" ht="21" customHeight="1" x14ac:dyDescent="0.35">
      <c r="A123" s="154"/>
      <c r="B123" s="155" t="s">
        <v>347</v>
      </c>
      <c r="C123" s="156"/>
      <c r="D123" s="156"/>
      <c r="E123" s="38"/>
      <c r="F123" s="32">
        <v>32900</v>
      </c>
      <c r="G123" s="32"/>
      <c r="H123" s="32">
        <f t="shared" si="6"/>
        <v>32900</v>
      </c>
      <c r="I123" s="78"/>
    </row>
    <row r="124" spans="1:9" s="81" customFormat="1" ht="21" customHeight="1" x14ac:dyDescent="0.35">
      <c r="A124" s="154"/>
      <c r="B124" s="155" t="s">
        <v>114</v>
      </c>
      <c r="C124" s="156"/>
      <c r="D124" s="156"/>
      <c r="E124" s="38"/>
      <c r="F124" s="32">
        <v>154078</v>
      </c>
      <c r="G124" s="32"/>
      <c r="H124" s="32">
        <f t="shared" si="6"/>
        <v>154078</v>
      </c>
      <c r="I124" s="78"/>
    </row>
    <row r="125" spans="1:9" s="81" customFormat="1" ht="21" customHeight="1" x14ac:dyDescent="0.35">
      <c r="A125" s="154"/>
      <c r="B125" s="155" t="s">
        <v>74</v>
      </c>
      <c r="C125" s="156"/>
      <c r="D125" s="156"/>
      <c r="E125" s="38"/>
      <c r="F125" s="32">
        <v>197479</v>
      </c>
      <c r="G125" s="32"/>
      <c r="H125" s="32">
        <f t="shared" si="6"/>
        <v>197479</v>
      </c>
      <c r="I125" s="78"/>
    </row>
    <row r="126" spans="1:9" s="81" customFormat="1" ht="21" customHeight="1" x14ac:dyDescent="0.35">
      <c r="A126" s="154"/>
      <c r="B126" s="155" t="s">
        <v>200</v>
      </c>
      <c r="C126" s="156"/>
      <c r="D126" s="156"/>
      <c r="E126" s="38"/>
      <c r="F126" s="32">
        <v>488765</v>
      </c>
      <c r="G126" s="32"/>
      <c r="H126" s="32">
        <f t="shared" si="6"/>
        <v>488765</v>
      </c>
      <c r="I126" s="78"/>
    </row>
    <row r="127" spans="1:9" s="81" customFormat="1" ht="21" customHeight="1" x14ac:dyDescent="0.35">
      <c r="A127" s="154"/>
      <c r="B127" s="155" t="s">
        <v>13</v>
      </c>
      <c r="C127" s="156"/>
      <c r="D127" s="156"/>
      <c r="E127" s="38"/>
      <c r="F127" s="32">
        <v>97148</v>
      </c>
      <c r="G127" s="32"/>
      <c r="H127" s="32">
        <f t="shared" si="6"/>
        <v>97148</v>
      </c>
      <c r="I127" s="78"/>
    </row>
    <row r="128" spans="1:9" s="81" customFormat="1" ht="21" customHeight="1" x14ac:dyDescent="0.35">
      <c r="A128" s="154"/>
      <c r="B128" s="155" t="s">
        <v>151</v>
      </c>
      <c r="C128" s="156"/>
      <c r="D128" s="156"/>
      <c r="E128" s="38"/>
      <c r="F128" s="32">
        <v>188823</v>
      </c>
      <c r="G128" s="32"/>
      <c r="H128" s="32">
        <f t="shared" si="6"/>
        <v>188823</v>
      </c>
      <c r="I128" s="78"/>
    </row>
    <row r="129" spans="1:9" s="81" customFormat="1" ht="21" customHeight="1" x14ac:dyDescent="0.35">
      <c r="A129" s="154"/>
      <c r="B129" s="155" t="s">
        <v>4</v>
      </c>
      <c r="C129" s="156"/>
      <c r="D129" s="156"/>
      <c r="E129" s="38"/>
      <c r="F129" s="32">
        <v>19000</v>
      </c>
      <c r="G129" s="32"/>
      <c r="H129" s="32">
        <f t="shared" si="6"/>
        <v>19000</v>
      </c>
      <c r="I129" s="78"/>
    </row>
    <row r="130" spans="1:9" ht="21" customHeight="1" thickBot="1" x14ac:dyDescent="0.4">
      <c r="A130" s="131" t="s">
        <v>64</v>
      </c>
      <c r="B130" s="132"/>
      <c r="C130" s="133"/>
      <c r="D130" s="133"/>
      <c r="E130" s="133"/>
      <c r="F130" s="134">
        <f>SUM(F119:F129)</f>
        <v>1999313</v>
      </c>
      <c r="G130" s="134">
        <f>SUM(G119:G129)</f>
        <v>0</v>
      </c>
      <c r="H130" s="134">
        <f>SUM(H119:H129)</f>
        <v>1999313</v>
      </c>
      <c r="I130" s="78"/>
    </row>
    <row r="131" spans="1:9" ht="21" customHeight="1" thickBot="1" x14ac:dyDescent="0.4">
      <c r="A131" s="131" t="s">
        <v>314</v>
      </c>
      <c r="B131" s="132"/>
      <c r="C131" s="133"/>
      <c r="D131" s="133"/>
      <c r="E131" s="133"/>
      <c r="F131" s="134">
        <f>F99+F51+F117+F65+F130</f>
        <v>28007584</v>
      </c>
      <c r="G131" s="134">
        <f>G99+G51+G117+G65+G130</f>
        <v>60516</v>
      </c>
      <c r="H131" s="134">
        <f>H99+H51+H117+H65+H130</f>
        <v>28068100</v>
      </c>
    </row>
    <row r="133" spans="1:9" ht="21" customHeight="1" x14ac:dyDescent="0.25">
      <c r="F133" s="78"/>
      <c r="G133" s="78"/>
    </row>
    <row r="134" spans="1:9" ht="21" customHeight="1" x14ac:dyDescent="0.25">
      <c r="F134" s="78"/>
    </row>
  </sheetData>
  <mergeCells count="2">
    <mergeCell ref="A1:E1"/>
    <mergeCell ref="A2:H2"/>
  </mergeCells>
  <phoneticPr fontId="0" type="noConversion"/>
  <printOptions horizontalCentered="1" verticalCentered="1"/>
  <pageMargins left="0.59055118110236227" right="0" top="0" bottom="0" header="0.51181102362204722" footer="0.51181102362204722"/>
  <pageSetup paperSize="9" scale="45" orientation="portrait" r:id="rId1"/>
  <headerFooter alignWithMargins="0">
    <oddHeader xml:space="preserve">&amp;R&amp;"Times New Roman CE,Félkövér"&amp;16
&amp;"-,Félkövér"
3. melléklet a 12/2025. (IV.30.) önkormányzati rendelethez
"3. melléklet a 4/2025. (II.28) önkormányzati rendelethez"&amp;"Times New Roman CE,Félkövér"
</oddHead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E8C4-C8C8-406B-AB5B-7E8D838B844B}">
  <dimension ref="A1:FP49"/>
  <sheetViews>
    <sheetView zoomScale="50" zoomScaleNormal="50" zoomScaleSheetLayoutView="50" workbookViewId="0">
      <selection activeCell="AS5" sqref="AS5"/>
    </sheetView>
  </sheetViews>
  <sheetFormatPr defaultRowHeight="26.45" customHeight="1" x14ac:dyDescent="0.6"/>
  <cols>
    <col min="1" max="1" width="186.33203125" style="656" customWidth="1"/>
    <col min="2" max="2" width="44.83203125" style="718" customWidth="1"/>
    <col min="3" max="3" width="38.33203125" style="718" customWidth="1"/>
    <col min="4" max="4" width="50" style="718" customWidth="1"/>
    <col min="5" max="5" width="44.33203125" style="718" customWidth="1"/>
    <col min="6" max="6" width="37.6640625" style="718" customWidth="1"/>
    <col min="7" max="7" width="50" style="718" customWidth="1"/>
    <col min="8" max="8" width="44.6640625" style="718" customWidth="1"/>
    <col min="9" max="9" width="38.1640625" style="718" customWidth="1"/>
    <col min="10" max="10" width="50" style="718" customWidth="1"/>
    <col min="11" max="11" width="45" style="718" customWidth="1"/>
    <col min="12" max="12" width="38.33203125" style="718" customWidth="1"/>
    <col min="13" max="13" width="50" style="718" customWidth="1"/>
    <col min="14" max="14" width="45" style="718" customWidth="1"/>
    <col min="15" max="15" width="38.33203125" style="718" customWidth="1"/>
    <col min="16" max="16" width="50" style="718" customWidth="1"/>
    <col min="17" max="17" width="186.33203125" style="656" customWidth="1"/>
    <col min="18" max="18" width="45" style="718" customWidth="1"/>
    <col min="19" max="19" width="38.33203125" style="718" customWidth="1"/>
    <col min="20" max="20" width="49.83203125" style="718" customWidth="1"/>
    <col min="21" max="21" width="44.83203125" style="718" customWidth="1"/>
    <col min="22" max="22" width="38.1640625" style="718" customWidth="1"/>
    <col min="23" max="23" width="49.83203125" style="718" customWidth="1"/>
    <col min="24" max="24" width="45" style="718" customWidth="1"/>
    <col min="25" max="25" width="38.33203125" style="718" customWidth="1"/>
    <col min="26" max="26" width="49.83203125" style="718" customWidth="1"/>
    <col min="27" max="27" width="44.83203125" style="718" customWidth="1"/>
    <col min="28" max="28" width="38.1640625" style="718" customWidth="1"/>
    <col min="29" max="29" width="50" style="718" customWidth="1"/>
    <col min="30" max="30" width="45" style="718" customWidth="1"/>
    <col min="31" max="31" width="38.33203125" style="718" customWidth="1"/>
    <col min="32" max="32" width="50" style="718" customWidth="1"/>
    <col min="33" max="33" width="186.33203125" style="656" customWidth="1"/>
    <col min="34" max="34" width="45" style="656" customWidth="1"/>
    <col min="35" max="35" width="38.33203125" style="656" customWidth="1"/>
    <col min="36" max="36" width="49.83203125" style="656" customWidth="1"/>
    <col min="37" max="38" width="45" style="656" customWidth="1"/>
    <col min="39" max="39" width="50.33203125" style="670" customWidth="1"/>
    <col min="40" max="41" width="45" style="670" customWidth="1"/>
    <col min="42" max="42" width="50" style="718" customWidth="1"/>
    <col min="43" max="237" width="9.33203125" style="656"/>
    <col min="238" max="238" width="186.33203125" style="656" customWidth="1"/>
    <col min="239" max="239" width="44.83203125" style="656" customWidth="1"/>
    <col min="240" max="240" width="38.33203125" style="656" customWidth="1"/>
    <col min="241" max="241" width="50" style="656" customWidth="1"/>
    <col min="242" max="242" width="44.33203125" style="656" customWidth="1"/>
    <col min="243" max="243" width="37.6640625" style="656" customWidth="1"/>
    <col min="244" max="244" width="50" style="656" customWidth="1"/>
    <col min="245" max="245" width="44.6640625" style="656" customWidth="1"/>
    <col min="246" max="246" width="38.1640625" style="656" customWidth="1"/>
    <col min="247" max="247" width="50" style="656" customWidth="1"/>
    <col min="248" max="248" width="45" style="656" customWidth="1"/>
    <col min="249" max="249" width="38.33203125" style="656" customWidth="1"/>
    <col min="250" max="250" width="50" style="656" customWidth="1"/>
    <col min="251" max="251" width="45" style="656" customWidth="1"/>
    <col min="252" max="252" width="38.33203125" style="656" customWidth="1"/>
    <col min="253" max="253" width="50" style="656" customWidth="1"/>
    <col min="254" max="254" width="186.33203125" style="656" customWidth="1"/>
    <col min="255" max="255" width="45" style="656" customWidth="1"/>
    <col min="256" max="256" width="38.33203125" style="656" customWidth="1"/>
    <col min="257" max="257" width="49.83203125" style="656" customWidth="1"/>
    <col min="258" max="258" width="44.83203125" style="656" customWidth="1"/>
    <col min="259" max="259" width="38.1640625" style="656" customWidth="1"/>
    <col min="260" max="260" width="49.83203125" style="656" customWidth="1"/>
    <col min="261" max="261" width="45" style="656" customWidth="1"/>
    <col min="262" max="262" width="38.33203125" style="656" customWidth="1"/>
    <col min="263" max="263" width="49.83203125" style="656" customWidth="1"/>
    <col min="264" max="264" width="44.83203125" style="656" customWidth="1"/>
    <col min="265" max="265" width="38.1640625" style="656" customWidth="1"/>
    <col min="266" max="266" width="50" style="656" customWidth="1"/>
    <col min="267" max="267" width="45" style="656" customWidth="1"/>
    <col min="268" max="268" width="38.33203125" style="656" customWidth="1"/>
    <col min="269" max="269" width="50" style="656" customWidth="1"/>
    <col min="270" max="270" width="186.33203125" style="656" customWidth="1"/>
    <col min="271" max="271" width="45" style="656" customWidth="1"/>
    <col min="272" max="272" width="38.33203125" style="656" customWidth="1"/>
    <col min="273" max="273" width="49.83203125" style="656" customWidth="1"/>
    <col min="274" max="275" width="45" style="656" customWidth="1"/>
    <col min="276" max="276" width="50.33203125" style="656" customWidth="1"/>
    <col min="277" max="278" width="45" style="656" customWidth="1"/>
    <col min="279" max="279" width="50" style="656" customWidth="1"/>
    <col min="280" max="281" width="51" style="656" customWidth="1"/>
    <col min="282" max="493" width="9.33203125" style="656"/>
    <col min="494" max="494" width="186.33203125" style="656" customWidth="1"/>
    <col min="495" max="495" width="44.83203125" style="656" customWidth="1"/>
    <col min="496" max="496" width="38.33203125" style="656" customWidth="1"/>
    <col min="497" max="497" width="50" style="656" customWidth="1"/>
    <col min="498" max="498" width="44.33203125" style="656" customWidth="1"/>
    <col min="499" max="499" width="37.6640625" style="656" customWidth="1"/>
    <col min="500" max="500" width="50" style="656" customWidth="1"/>
    <col min="501" max="501" width="44.6640625" style="656" customWidth="1"/>
    <col min="502" max="502" width="38.1640625" style="656" customWidth="1"/>
    <col min="503" max="503" width="50" style="656" customWidth="1"/>
    <col min="504" max="504" width="45" style="656" customWidth="1"/>
    <col min="505" max="505" width="38.33203125" style="656" customWidth="1"/>
    <col min="506" max="506" width="50" style="656" customWidth="1"/>
    <col min="507" max="507" width="45" style="656" customWidth="1"/>
    <col min="508" max="508" width="38.33203125" style="656" customWidth="1"/>
    <col min="509" max="509" width="50" style="656" customWidth="1"/>
    <col min="510" max="510" width="186.33203125" style="656" customWidth="1"/>
    <col min="511" max="511" width="45" style="656" customWidth="1"/>
    <col min="512" max="512" width="38.33203125" style="656" customWidth="1"/>
    <col min="513" max="513" width="49.83203125" style="656" customWidth="1"/>
    <col min="514" max="514" width="44.83203125" style="656" customWidth="1"/>
    <col min="515" max="515" width="38.1640625" style="656" customWidth="1"/>
    <col min="516" max="516" width="49.83203125" style="656" customWidth="1"/>
    <col min="517" max="517" width="45" style="656" customWidth="1"/>
    <col min="518" max="518" width="38.33203125" style="656" customWidth="1"/>
    <col min="519" max="519" width="49.83203125" style="656" customWidth="1"/>
    <col min="520" max="520" width="44.83203125" style="656" customWidth="1"/>
    <col min="521" max="521" width="38.1640625" style="656" customWidth="1"/>
    <col min="522" max="522" width="50" style="656" customWidth="1"/>
    <col min="523" max="523" width="45" style="656" customWidth="1"/>
    <col min="524" max="524" width="38.33203125" style="656" customWidth="1"/>
    <col min="525" max="525" width="50" style="656" customWidth="1"/>
    <col min="526" max="526" width="186.33203125" style="656" customWidth="1"/>
    <col min="527" max="527" width="45" style="656" customWidth="1"/>
    <col min="528" max="528" width="38.33203125" style="656" customWidth="1"/>
    <col min="529" max="529" width="49.83203125" style="656" customWidth="1"/>
    <col min="530" max="531" width="45" style="656" customWidth="1"/>
    <col min="532" max="532" width="50.33203125" style="656" customWidth="1"/>
    <col min="533" max="534" width="45" style="656" customWidth="1"/>
    <col min="535" max="535" width="50" style="656" customWidth="1"/>
    <col min="536" max="537" width="51" style="656" customWidth="1"/>
    <col min="538" max="749" width="9.33203125" style="656"/>
    <col min="750" max="750" width="186.33203125" style="656" customWidth="1"/>
    <col min="751" max="751" width="44.83203125" style="656" customWidth="1"/>
    <col min="752" max="752" width="38.33203125" style="656" customWidth="1"/>
    <col min="753" max="753" width="50" style="656" customWidth="1"/>
    <col min="754" max="754" width="44.33203125" style="656" customWidth="1"/>
    <col min="755" max="755" width="37.6640625" style="656" customWidth="1"/>
    <col min="756" max="756" width="50" style="656" customWidth="1"/>
    <col min="757" max="757" width="44.6640625" style="656" customWidth="1"/>
    <col min="758" max="758" width="38.1640625" style="656" customWidth="1"/>
    <col min="759" max="759" width="50" style="656" customWidth="1"/>
    <col min="760" max="760" width="45" style="656" customWidth="1"/>
    <col min="761" max="761" width="38.33203125" style="656" customWidth="1"/>
    <col min="762" max="762" width="50" style="656" customWidth="1"/>
    <col min="763" max="763" width="45" style="656" customWidth="1"/>
    <col min="764" max="764" width="38.33203125" style="656" customWidth="1"/>
    <col min="765" max="765" width="50" style="656" customWidth="1"/>
    <col min="766" max="766" width="186.33203125" style="656" customWidth="1"/>
    <col min="767" max="767" width="45" style="656" customWidth="1"/>
    <col min="768" max="768" width="38.33203125" style="656" customWidth="1"/>
    <col min="769" max="769" width="49.83203125" style="656" customWidth="1"/>
    <col min="770" max="770" width="44.83203125" style="656" customWidth="1"/>
    <col min="771" max="771" width="38.1640625" style="656" customWidth="1"/>
    <col min="772" max="772" width="49.83203125" style="656" customWidth="1"/>
    <col min="773" max="773" width="45" style="656" customWidth="1"/>
    <col min="774" max="774" width="38.33203125" style="656" customWidth="1"/>
    <col min="775" max="775" width="49.83203125" style="656" customWidth="1"/>
    <col min="776" max="776" width="44.83203125" style="656" customWidth="1"/>
    <col min="777" max="777" width="38.1640625" style="656" customWidth="1"/>
    <col min="778" max="778" width="50" style="656" customWidth="1"/>
    <col min="779" max="779" width="45" style="656" customWidth="1"/>
    <col min="780" max="780" width="38.33203125" style="656" customWidth="1"/>
    <col min="781" max="781" width="50" style="656" customWidth="1"/>
    <col min="782" max="782" width="186.33203125" style="656" customWidth="1"/>
    <col min="783" max="783" width="45" style="656" customWidth="1"/>
    <col min="784" max="784" width="38.33203125" style="656" customWidth="1"/>
    <col min="785" max="785" width="49.83203125" style="656" customWidth="1"/>
    <col min="786" max="787" width="45" style="656" customWidth="1"/>
    <col min="788" max="788" width="50.33203125" style="656" customWidth="1"/>
    <col min="789" max="790" width="45" style="656" customWidth="1"/>
    <col min="791" max="791" width="50" style="656" customWidth="1"/>
    <col min="792" max="793" width="51" style="656" customWidth="1"/>
    <col min="794" max="1005" width="9.33203125" style="656"/>
    <col min="1006" max="1006" width="186.33203125" style="656" customWidth="1"/>
    <col min="1007" max="1007" width="44.83203125" style="656" customWidth="1"/>
    <col min="1008" max="1008" width="38.33203125" style="656" customWidth="1"/>
    <col min="1009" max="1009" width="50" style="656" customWidth="1"/>
    <col min="1010" max="1010" width="44.33203125" style="656" customWidth="1"/>
    <col min="1011" max="1011" width="37.6640625" style="656" customWidth="1"/>
    <col min="1012" max="1012" width="50" style="656" customWidth="1"/>
    <col min="1013" max="1013" width="44.6640625" style="656" customWidth="1"/>
    <col min="1014" max="1014" width="38.1640625" style="656" customWidth="1"/>
    <col min="1015" max="1015" width="50" style="656" customWidth="1"/>
    <col min="1016" max="1016" width="45" style="656" customWidth="1"/>
    <col min="1017" max="1017" width="38.33203125" style="656" customWidth="1"/>
    <col min="1018" max="1018" width="50" style="656" customWidth="1"/>
    <col min="1019" max="1019" width="45" style="656" customWidth="1"/>
    <col min="1020" max="1020" width="38.33203125" style="656" customWidth="1"/>
    <col min="1021" max="1021" width="50" style="656" customWidth="1"/>
    <col min="1022" max="1022" width="186.33203125" style="656" customWidth="1"/>
    <col min="1023" max="1023" width="45" style="656" customWidth="1"/>
    <col min="1024" max="1024" width="38.33203125" style="656" customWidth="1"/>
    <col min="1025" max="1025" width="49.83203125" style="656" customWidth="1"/>
    <col min="1026" max="1026" width="44.83203125" style="656" customWidth="1"/>
    <col min="1027" max="1027" width="38.1640625" style="656" customWidth="1"/>
    <col min="1028" max="1028" width="49.83203125" style="656" customWidth="1"/>
    <col min="1029" max="1029" width="45" style="656" customWidth="1"/>
    <col min="1030" max="1030" width="38.33203125" style="656" customWidth="1"/>
    <col min="1031" max="1031" width="49.83203125" style="656" customWidth="1"/>
    <col min="1032" max="1032" width="44.83203125" style="656" customWidth="1"/>
    <col min="1033" max="1033" width="38.1640625" style="656" customWidth="1"/>
    <col min="1034" max="1034" width="50" style="656" customWidth="1"/>
    <col min="1035" max="1035" width="45" style="656" customWidth="1"/>
    <col min="1036" max="1036" width="38.33203125" style="656" customWidth="1"/>
    <col min="1037" max="1037" width="50" style="656" customWidth="1"/>
    <col min="1038" max="1038" width="186.33203125" style="656" customWidth="1"/>
    <col min="1039" max="1039" width="45" style="656" customWidth="1"/>
    <col min="1040" max="1040" width="38.33203125" style="656" customWidth="1"/>
    <col min="1041" max="1041" width="49.83203125" style="656" customWidth="1"/>
    <col min="1042" max="1043" width="45" style="656" customWidth="1"/>
    <col min="1044" max="1044" width="50.33203125" style="656" customWidth="1"/>
    <col min="1045" max="1046" width="45" style="656" customWidth="1"/>
    <col min="1047" max="1047" width="50" style="656" customWidth="1"/>
    <col min="1048" max="1049" width="51" style="656" customWidth="1"/>
    <col min="1050" max="1261" width="9.33203125" style="656"/>
    <col min="1262" max="1262" width="186.33203125" style="656" customWidth="1"/>
    <col min="1263" max="1263" width="44.83203125" style="656" customWidth="1"/>
    <col min="1264" max="1264" width="38.33203125" style="656" customWidth="1"/>
    <col min="1265" max="1265" width="50" style="656" customWidth="1"/>
    <col min="1266" max="1266" width="44.33203125" style="656" customWidth="1"/>
    <col min="1267" max="1267" width="37.6640625" style="656" customWidth="1"/>
    <col min="1268" max="1268" width="50" style="656" customWidth="1"/>
    <col min="1269" max="1269" width="44.6640625" style="656" customWidth="1"/>
    <col min="1270" max="1270" width="38.1640625" style="656" customWidth="1"/>
    <col min="1271" max="1271" width="50" style="656" customWidth="1"/>
    <col min="1272" max="1272" width="45" style="656" customWidth="1"/>
    <col min="1273" max="1273" width="38.33203125" style="656" customWidth="1"/>
    <col min="1274" max="1274" width="50" style="656" customWidth="1"/>
    <col min="1275" max="1275" width="45" style="656" customWidth="1"/>
    <col min="1276" max="1276" width="38.33203125" style="656" customWidth="1"/>
    <col min="1277" max="1277" width="50" style="656" customWidth="1"/>
    <col min="1278" max="1278" width="186.33203125" style="656" customWidth="1"/>
    <col min="1279" max="1279" width="45" style="656" customWidth="1"/>
    <col min="1280" max="1280" width="38.33203125" style="656" customWidth="1"/>
    <col min="1281" max="1281" width="49.83203125" style="656" customWidth="1"/>
    <col min="1282" max="1282" width="44.83203125" style="656" customWidth="1"/>
    <col min="1283" max="1283" width="38.1640625" style="656" customWidth="1"/>
    <col min="1284" max="1284" width="49.83203125" style="656" customWidth="1"/>
    <col min="1285" max="1285" width="45" style="656" customWidth="1"/>
    <col min="1286" max="1286" width="38.33203125" style="656" customWidth="1"/>
    <col min="1287" max="1287" width="49.83203125" style="656" customWidth="1"/>
    <col min="1288" max="1288" width="44.83203125" style="656" customWidth="1"/>
    <col min="1289" max="1289" width="38.1640625" style="656" customWidth="1"/>
    <col min="1290" max="1290" width="50" style="656" customWidth="1"/>
    <col min="1291" max="1291" width="45" style="656" customWidth="1"/>
    <col min="1292" max="1292" width="38.33203125" style="656" customWidth="1"/>
    <col min="1293" max="1293" width="50" style="656" customWidth="1"/>
    <col min="1294" max="1294" width="186.33203125" style="656" customWidth="1"/>
    <col min="1295" max="1295" width="45" style="656" customWidth="1"/>
    <col min="1296" max="1296" width="38.33203125" style="656" customWidth="1"/>
    <col min="1297" max="1297" width="49.83203125" style="656" customWidth="1"/>
    <col min="1298" max="1299" width="45" style="656" customWidth="1"/>
    <col min="1300" max="1300" width="50.33203125" style="656" customWidth="1"/>
    <col min="1301" max="1302" width="45" style="656" customWidth="1"/>
    <col min="1303" max="1303" width="50" style="656" customWidth="1"/>
    <col min="1304" max="1305" width="51" style="656" customWidth="1"/>
    <col min="1306" max="1517" width="9.33203125" style="656"/>
    <col min="1518" max="1518" width="186.33203125" style="656" customWidth="1"/>
    <col min="1519" max="1519" width="44.83203125" style="656" customWidth="1"/>
    <col min="1520" max="1520" width="38.33203125" style="656" customWidth="1"/>
    <col min="1521" max="1521" width="50" style="656" customWidth="1"/>
    <col min="1522" max="1522" width="44.33203125" style="656" customWidth="1"/>
    <col min="1523" max="1523" width="37.6640625" style="656" customWidth="1"/>
    <col min="1524" max="1524" width="50" style="656" customWidth="1"/>
    <col min="1525" max="1525" width="44.6640625" style="656" customWidth="1"/>
    <col min="1526" max="1526" width="38.1640625" style="656" customWidth="1"/>
    <col min="1527" max="1527" width="50" style="656" customWidth="1"/>
    <col min="1528" max="1528" width="45" style="656" customWidth="1"/>
    <col min="1529" max="1529" width="38.33203125" style="656" customWidth="1"/>
    <col min="1530" max="1530" width="50" style="656" customWidth="1"/>
    <col min="1531" max="1531" width="45" style="656" customWidth="1"/>
    <col min="1532" max="1532" width="38.33203125" style="656" customWidth="1"/>
    <col min="1533" max="1533" width="50" style="656" customWidth="1"/>
    <col min="1534" max="1534" width="186.33203125" style="656" customWidth="1"/>
    <col min="1535" max="1535" width="45" style="656" customWidth="1"/>
    <col min="1536" max="1536" width="38.33203125" style="656" customWidth="1"/>
    <col min="1537" max="1537" width="49.83203125" style="656" customWidth="1"/>
    <col min="1538" max="1538" width="44.83203125" style="656" customWidth="1"/>
    <col min="1539" max="1539" width="38.1640625" style="656" customWidth="1"/>
    <col min="1540" max="1540" width="49.83203125" style="656" customWidth="1"/>
    <col min="1541" max="1541" width="45" style="656" customWidth="1"/>
    <col min="1542" max="1542" width="38.33203125" style="656" customWidth="1"/>
    <col min="1543" max="1543" width="49.83203125" style="656" customWidth="1"/>
    <col min="1544" max="1544" width="44.83203125" style="656" customWidth="1"/>
    <col min="1545" max="1545" width="38.1640625" style="656" customWidth="1"/>
    <col min="1546" max="1546" width="50" style="656" customWidth="1"/>
    <col min="1547" max="1547" width="45" style="656" customWidth="1"/>
    <col min="1548" max="1548" width="38.33203125" style="656" customWidth="1"/>
    <col min="1549" max="1549" width="50" style="656" customWidth="1"/>
    <col min="1550" max="1550" width="186.33203125" style="656" customWidth="1"/>
    <col min="1551" max="1551" width="45" style="656" customWidth="1"/>
    <col min="1552" max="1552" width="38.33203125" style="656" customWidth="1"/>
    <col min="1553" max="1553" width="49.83203125" style="656" customWidth="1"/>
    <col min="1554" max="1555" width="45" style="656" customWidth="1"/>
    <col min="1556" max="1556" width="50.33203125" style="656" customWidth="1"/>
    <col min="1557" max="1558" width="45" style="656" customWidth="1"/>
    <col min="1559" max="1559" width="50" style="656" customWidth="1"/>
    <col min="1560" max="1561" width="51" style="656" customWidth="1"/>
    <col min="1562" max="1773" width="9.33203125" style="656"/>
    <col min="1774" max="1774" width="186.33203125" style="656" customWidth="1"/>
    <col min="1775" max="1775" width="44.83203125" style="656" customWidth="1"/>
    <col min="1776" max="1776" width="38.33203125" style="656" customWidth="1"/>
    <col min="1777" max="1777" width="50" style="656" customWidth="1"/>
    <col min="1778" max="1778" width="44.33203125" style="656" customWidth="1"/>
    <col min="1779" max="1779" width="37.6640625" style="656" customWidth="1"/>
    <col min="1780" max="1780" width="50" style="656" customWidth="1"/>
    <col min="1781" max="1781" width="44.6640625" style="656" customWidth="1"/>
    <col min="1782" max="1782" width="38.1640625" style="656" customWidth="1"/>
    <col min="1783" max="1783" width="50" style="656" customWidth="1"/>
    <col min="1784" max="1784" width="45" style="656" customWidth="1"/>
    <col min="1785" max="1785" width="38.33203125" style="656" customWidth="1"/>
    <col min="1786" max="1786" width="50" style="656" customWidth="1"/>
    <col min="1787" max="1787" width="45" style="656" customWidth="1"/>
    <col min="1788" max="1788" width="38.33203125" style="656" customWidth="1"/>
    <col min="1789" max="1789" width="50" style="656" customWidth="1"/>
    <col min="1790" max="1790" width="186.33203125" style="656" customWidth="1"/>
    <col min="1791" max="1791" width="45" style="656" customWidth="1"/>
    <col min="1792" max="1792" width="38.33203125" style="656" customWidth="1"/>
    <col min="1793" max="1793" width="49.83203125" style="656" customWidth="1"/>
    <col min="1794" max="1794" width="44.83203125" style="656" customWidth="1"/>
    <col min="1795" max="1795" width="38.1640625" style="656" customWidth="1"/>
    <col min="1796" max="1796" width="49.83203125" style="656" customWidth="1"/>
    <col min="1797" max="1797" width="45" style="656" customWidth="1"/>
    <col min="1798" max="1798" width="38.33203125" style="656" customWidth="1"/>
    <col min="1799" max="1799" width="49.83203125" style="656" customWidth="1"/>
    <col min="1800" max="1800" width="44.83203125" style="656" customWidth="1"/>
    <col min="1801" max="1801" width="38.1640625" style="656" customWidth="1"/>
    <col min="1802" max="1802" width="50" style="656" customWidth="1"/>
    <col min="1803" max="1803" width="45" style="656" customWidth="1"/>
    <col min="1804" max="1804" width="38.33203125" style="656" customWidth="1"/>
    <col min="1805" max="1805" width="50" style="656" customWidth="1"/>
    <col min="1806" max="1806" width="186.33203125" style="656" customWidth="1"/>
    <col min="1807" max="1807" width="45" style="656" customWidth="1"/>
    <col min="1808" max="1808" width="38.33203125" style="656" customWidth="1"/>
    <col min="1809" max="1809" width="49.83203125" style="656" customWidth="1"/>
    <col min="1810" max="1811" width="45" style="656" customWidth="1"/>
    <col min="1812" max="1812" width="50.33203125" style="656" customWidth="1"/>
    <col min="1813" max="1814" width="45" style="656" customWidth="1"/>
    <col min="1815" max="1815" width="50" style="656" customWidth="1"/>
    <col min="1816" max="1817" width="51" style="656" customWidth="1"/>
    <col min="1818" max="2029" width="9.33203125" style="656"/>
    <col min="2030" max="2030" width="186.33203125" style="656" customWidth="1"/>
    <col min="2031" max="2031" width="44.83203125" style="656" customWidth="1"/>
    <col min="2032" max="2032" width="38.33203125" style="656" customWidth="1"/>
    <col min="2033" max="2033" width="50" style="656" customWidth="1"/>
    <col min="2034" max="2034" width="44.33203125" style="656" customWidth="1"/>
    <col min="2035" max="2035" width="37.6640625" style="656" customWidth="1"/>
    <col min="2036" max="2036" width="50" style="656" customWidth="1"/>
    <col min="2037" max="2037" width="44.6640625" style="656" customWidth="1"/>
    <col min="2038" max="2038" width="38.1640625" style="656" customWidth="1"/>
    <col min="2039" max="2039" width="50" style="656" customWidth="1"/>
    <col min="2040" max="2040" width="45" style="656" customWidth="1"/>
    <col min="2041" max="2041" width="38.33203125" style="656" customWidth="1"/>
    <col min="2042" max="2042" width="50" style="656" customWidth="1"/>
    <col min="2043" max="2043" width="45" style="656" customWidth="1"/>
    <col min="2044" max="2044" width="38.33203125" style="656" customWidth="1"/>
    <col min="2045" max="2045" width="50" style="656" customWidth="1"/>
    <col min="2046" max="2046" width="186.33203125" style="656" customWidth="1"/>
    <col min="2047" max="2047" width="45" style="656" customWidth="1"/>
    <col min="2048" max="2048" width="38.33203125" style="656" customWidth="1"/>
    <col min="2049" max="2049" width="49.83203125" style="656" customWidth="1"/>
    <col min="2050" max="2050" width="44.83203125" style="656" customWidth="1"/>
    <col min="2051" max="2051" width="38.1640625" style="656" customWidth="1"/>
    <col min="2052" max="2052" width="49.83203125" style="656" customWidth="1"/>
    <col min="2053" max="2053" width="45" style="656" customWidth="1"/>
    <col min="2054" max="2054" width="38.33203125" style="656" customWidth="1"/>
    <col min="2055" max="2055" width="49.83203125" style="656" customWidth="1"/>
    <col min="2056" max="2056" width="44.83203125" style="656" customWidth="1"/>
    <col min="2057" max="2057" width="38.1640625" style="656" customWidth="1"/>
    <col min="2058" max="2058" width="50" style="656" customWidth="1"/>
    <col min="2059" max="2059" width="45" style="656" customWidth="1"/>
    <col min="2060" max="2060" width="38.33203125" style="656" customWidth="1"/>
    <col min="2061" max="2061" width="50" style="656" customWidth="1"/>
    <col min="2062" max="2062" width="186.33203125" style="656" customWidth="1"/>
    <col min="2063" max="2063" width="45" style="656" customWidth="1"/>
    <col min="2064" max="2064" width="38.33203125" style="656" customWidth="1"/>
    <col min="2065" max="2065" width="49.83203125" style="656" customWidth="1"/>
    <col min="2066" max="2067" width="45" style="656" customWidth="1"/>
    <col min="2068" max="2068" width="50.33203125" style="656" customWidth="1"/>
    <col min="2069" max="2070" width="45" style="656" customWidth="1"/>
    <col min="2071" max="2071" width="50" style="656" customWidth="1"/>
    <col min="2072" max="2073" width="51" style="656" customWidth="1"/>
    <col min="2074" max="2285" width="9.33203125" style="656"/>
    <col min="2286" max="2286" width="186.33203125" style="656" customWidth="1"/>
    <col min="2287" max="2287" width="44.83203125" style="656" customWidth="1"/>
    <col min="2288" max="2288" width="38.33203125" style="656" customWidth="1"/>
    <col min="2289" max="2289" width="50" style="656" customWidth="1"/>
    <col min="2290" max="2290" width="44.33203125" style="656" customWidth="1"/>
    <col min="2291" max="2291" width="37.6640625" style="656" customWidth="1"/>
    <col min="2292" max="2292" width="50" style="656" customWidth="1"/>
    <col min="2293" max="2293" width="44.6640625" style="656" customWidth="1"/>
    <col min="2294" max="2294" width="38.1640625" style="656" customWidth="1"/>
    <col min="2295" max="2295" width="50" style="656" customWidth="1"/>
    <col min="2296" max="2296" width="45" style="656" customWidth="1"/>
    <col min="2297" max="2297" width="38.33203125" style="656" customWidth="1"/>
    <col min="2298" max="2298" width="50" style="656" customWidth="1"/>
    <col min="2299" max="2299" width="45" style="656" customWidth="1"/>
    <col min="2300" max="2300" width="38.33203125" style="656" customWidth="1"/>
    <col min="2301" max="2301" width="50" style="656" customWidth="1"/>
    <col min="2302" max="2302" width="186.33203125" style="656" customWidth="1"/>
    <col min="2303" max="2303" width="45" style="656" customWidth="1"/>
    <col min="2304" max="2304" width="38.33203125" style="656" customWidth="1"/>
    <col min="2305" max="2305" width="49.83203125" style="656" customWidth="1"/>
    <col min="2306" max="2306" width="44.83203125" style="656" customWidth="1"/>
    <col min="2307" max="2307" width="38.1640625" style="656" customWidth="1"/>
    <col min="2308" max="2308" width="49.83203125" style="656" customWidth="1"/>
    <col min="2309" max="2309" width="45" style="656" customWidth="1"/>
    <col min="2310" max="2310" width="38.33203125" style="656" customWidth="1"/>
    <col min="2311" max="2311" width="49.83203125" style="656" customWidth="1"/>
    <col min="2312" max="2312" width="44.83203125" style="656" customWidth="1"/>
    <col min="2313" max="2313" width="38.1640625" style="656" customWidth="1"/>
    <col min="2314" max="2314" width="50" style="656" customWidth="1"/>
    <col min="2315" max="2315" width="45" style="656" customWidth="1"/>
    <col min="2316" max="2316" width="38.33203125" style="656" customWidth="1"/>
    <col min="2317" max="2317" width="50" style="656" customWidth="1"/>
    <col min="2318" max="2318" width="186.33203125" style="656" customWidth="1"/>
    <col min="2319" max="2319" width="45" style="656" customWidth="1"/>
    <col min="2320" max="2320" width="38.33203125" style="656" customWidth="1"/>
    <col min="2321" max="2321" width="49.83203125" style="656" customWidth="1"/>
    <col min="2322" max="2323" width="45" style="656" customWidth="1"/>
    <col min="2324" max="2324" width="50.33203125" style="656" customWidth="1"/>
    <col min="2325" max="2326" width="45" style="656" customWidth="1"/>
    <col min="2327" max="2327" width="50" style="656" customWidth="1"/>
    <col min="2328" max="2329" width="51" style="656" customWidth="1"/>
    <col min="2330" max="2541" width="9.33203125" style="656"/>
    <col min="2542" max="2542" width="186.33203125" style="656" customWidth="1"/>
    <col min="2543" max="2543" width="44.83203125" style="656" customWidth="1"/>
    <col min="2544" max="2544" width="38.33203125" style="656" customWidth="1"/>
    <col min="2545" max="2545" width="50" style="656" customWidth="1"/>
    <col min="2546" max="2546" width="44.33203125" style="656" customWidth="1"/>
    <col min="2547" max="2547" width="37.6640625" style="656" customWidth="1"/>
    <col min="2548" max="2548" width="50" style="656" customWidth="1"/>
    <col min="2549" max="2549" width="44.6640625" style="656" customWidth="1"/>
    <col min="2550" max="2550" width="38.1640625" style="656" customWidth="1"/>
    <col min="2551" max="2551" width="50" style="656" customWidth="1"/>
    <col min="2552" max="2552" width="45" style="656" customWidth="1"/>
    <col min="2553" max="2553" width="38.33203125" style="656" customWidth="1"/>
    <col min="2554" max="2554" width="50" style="656" customWidth="1"/>
    <col min="2555" max="2555" width="45" style="656" customWidth="1"/>
    <col min="2556" max="2556" width="38.33203125" style="656" customWidth="1"/>
    <col min="2557" max="2557" width="50" style="656" customWidth="1"/>
    <col min="2558" max="2558" width="186.33203125" style="656" customWidth="1"/>
    <col min="2559" max="2559" width="45" style="656" customWidth="1"/>
    <col min="2560" max="2560" width="38.33203125" style="656" customWidth="1"/>
    <col min="2561" max="2561" width="49.83203125" style="656" customWidth="1"/>
    <col min="2562" max="2562" width="44.83203125" style="656" customWidth="1"/>
    <col min="2563" max="2563" width="38.1640625" style="656" customWidth="1"/>
    <col min="2564" max="2564" width="49.83203125" style="656" customWidth="1"/>
    <col min="2565" max="2565" width="45" style="656" customWidth="1"/>
    <col min="2566" max="2566" width="38.33203125" style="656" customWidth="1"/>
    <col min="2567" max="2567" width="49.83203125" style="656" customWidth="1"/>
    <col min="2568" max="2568" width="44.83203125" style="656" customWidth="1"/>
    <col min="2569" max="2569" width="38.1640625" style="656" customWidth="1"/>
    <col min="2570" max="2570" width="50" style="656" customWidth="1"/>
    <col min="2571" max="2571" width="45" style="656" customWidth="1"/>
    <col min="2572" max="2572" width="38.33203125" style="656" customWidth="1"/>
    <col min="2573" max="2573" width="50" style="656" customWidth="1"/>
    <col min="2574" max="2574" width="186.33203125" style="656" customWidth="1"/>
    <col min="2575" max="2575" width="45" style="656" customWidth="1"/>
    <col min="2576" max="2576" width="38.33203125" style="656" customWidth="1"/>
    <col min="2577" max="2577" width="49.83203125" style="656" customWidth="1"/>
    <col min="2578" max="2579" width="45" style="656" customWidth="1"/>
    <col min="2580" max="2580" width="50.33203125" style="656" customWidth="1"/>
    <col min="2581" max="2582" width="45" style="656" customWidth="1"/>
    <col min="2583" max="2583" width="50" style="656" customWidth="1"/>
    <col min="2584" max="2585" width="51" style="656" customWidth="1"/>
    <col min="2586" max="2797" width="9.33203125" style="656"/>
    <col min="2798" max="2798" width="186.33203125" style="656" customWidth="1"/>
    <col min="2799" max="2799" width="44.83203125" style="656" customWidth="1"/>
    <col min="2800" max="2800" width="38.33203125" style="656" customWidth="1"/>
    <col min="2801" max="2801" width="50" style="656" customWidth="1"/>
    <col min="2802" max="2802" width="44.33203125" style="656" customWidth="1"/>
    <col min="2803" max="2803" width="37.6640625" style="656" customWidth="1"/>
    <col min="2804" max="2804" width="50" style="656" customWidth="1"/>
    <col min="2805" max="2805" width="44.6640625" style="656" customWidth="1"/>
    <col min="2806" max="2806" width="38.1640625" style="656" customWidth="1"/>
    <col min="2807" max="2807" width="50" style="656" customWidth="1"/>
    <col min="2808" max="2808" width="45" style="656" customWidth="1"/>
    <col min="2809" max="2809" width="38.33203125" style="656" customWidth="1"/>
    <col min="2810" max="2810" width="50" style="656" customWidth="1"/>
    <col min="2811" max="2811" width="45" style="656" customWidth="1"/>
    <col min="2812" max="2812" width="38.33203125" style="656" customWidth="1"/>
    <col min="2813" max="2813" width="50" style="656" customWidth="1"/>
    <col min="2814" max="2814" width="186.33203125" style="656" customWidth="1"/>
    <col min="2815" max="2815" width="45" style="656" customWidth="1"/>
    <col min="2816" max="2816" width="38.33203125" style="656" customWidth="1"/>
    <col min="2817" max="2817" width="49.83203125" style="656" customWidth="1"/>
    <col min="2818" max="2818" width="44.83203125" style="656" customWidth="1"/>
    <col min="2819" max="2819" width="38.1640625" style="656" customWidth="1"/>
    <col min="2820" max="2820" width="49.83203125" style="656" customWidth="1"/>
    <col min="2821" max="2821" width="45" style="656" customWidth="1"/>
    <col min="2822" max="2822" width="38.33203125" style="656" customWidth="1"/>
    <col min="2823" max="2823" width="49.83203125" style="656" customWidth="1"/>
    <col min="2824" max="2824" width="44.83203125" style="656" customWidth="1"/>
    <col min="2825" max="2825" width="38.1640625" style="656" customWidth="1"/>
    <col min="2826" max="2826" width="50" style="656" customWidth="1"/>
    <col min="2827" max="2827" width="45" style="656" customWidth="1"/>
    <col min="2828" max="2828" width="38.33203125" style="656" customWidth="1"/>
    <col min="2829" max="2829" width="50" style="656" customWidth="1"/>
    <col min="2830" max="2830" width="186.33203125" style="656" customWidth="1"/>
    <col min="2831" max="2831" width="45" style="656" customWidth="1"/>
    <col min="2832" max="2832" width="38.33203125" style="656" customWidth="1"/>
    <col min="2833" max="2833" width="49.83203125" style="656" customWidth="1"/>
    <col min="2834" max="2835" width="45" style="656" customWidth="1"/>
    <col min="2836" max="2836" width="50.33203125" style="656" customWidth="1"/>
    <col min="2837" max="2838" width="45" style="656" customWidth="1"/>
    <col min="2839" max="2839" width="50" style="656" customWidth="1"/>
    <col min="2840" max="2841" width="51" style="656" customWidth="1"/>
    <col min="2842" max="3053" width="9.33203125" style="656"/>
    <col min="3054" max="3054" width="186.33203125" style="656" customWidth="1"/>
    <col min="3055" max="3055" width="44.83203125" style="656" customWidth="1"/>
    <col min="3056" max="3056" width="38.33203125" style="656" customWidth="1"/>
    <col min="3057" max="3057" width="50" style="656" customWidth="1"/>
    <col min="3058" max="3058" width="44.33203125" style="656" customWidth="1"/>
    <col min="3059" max="3059" width="37.6640625" style="656" customWidth="1"/>
    <col min="3060" max="3060" width="50" style="656" customWidth="1"/>
    <col min="3061" max="3061" width="44.6640625" style="656" customWidth="1"/>
    <col min="3062" max="3062" width="38.1640625" style="656" customWidth="1"/>
    <col min="3063" max="3063" width="50" style="656" customWidth="1"/>
    <col min="3064" max="3064" width="45" style="656" customWidth="1"/>
    <col min="3065" max="3065" width="38.33203125" style="656" customWidth="1"/>
    <col min="3066" max="3066" width="50" style="656" customWidth="1"/>
    <col min="3067" max="3067" width="45" style="656" customWidth="1"/>
    <col min="3068" max="3068" width="38.33203125" style="656" customWidth="1"/>
    <col min="3069" max="3069" width="50" style="656" customWidth="1"/>
    <col min="3070" max="3070" width="186.33203125" style="656" customWidth="1"/>
    <col min="3071" max="3071" width="45" style="656" customWidth="1"/>
    <col min="3072" max="3072" width="38.33203125" style="656" customWidth="1"/>
    <col min="3073" max="3073" width="49.83203125" style="656" customWidth="1"/>
    <col min="3074" max="3074" width="44.83203125" style="656" customWidth="1"/>
    <col min="3075" max="3075" width="38.1640625" style="656" customWidth="1"/>
    <col min="3076" max="3076" width="49.83203125" style="656" customWidth="1"/>
    <col min="3077" max="3077" width="45" style="656" customWidth="1"/>
    <col min="3078" max="3078" width="38.33203125" style="656" customWidth="1"/>
    <col min="3079" max="3079" width="49.83203125" style="656" customWidth="1"/>
    <col min="3080" max="3080" width="44.83203125" style="656" customWidth="1"/>
    <col min="3081" max="3081" width="38.1640625" style="656" customWidth="1"/>
    <col min="3082" max="3082" width="50" style="656" customWidth="1"/>
    <col min="3083" max="3083" width="45" style="656" customWidth="1"/>
    <col min="3084" max="3084" width="38.33203125" style="656" customWidth="1"/>
    <col min="3085" max="3085" width="50" style="656" customWidth="1"/>
    <col min="3086" max="3086" width="186.33203125" style="656" customWidth="1"/>
    <col min="3087" max="3087" width="45" style="656" customWidth="1"/>
    <col min="3088" max="3088" width="38.33203125" style="656" customWidth="1"/>
    <col min="3089" max="3089" width="49.83203125" style="656" customWidth="1"/>
    <col min="3090" max="3091" width="45" style="656" customWidth="1"/>
    <col min="3092" max="3092" width="50.33203125" style="656" customWidth="1"/>
    <col min="3093" max="3094" width="45" style="656" customWidth="1"/>
    <col min="3095" max="3095" width="50" style="656" customWidth="1"/>
    <col min="3096" max="3097" width="51" style="656" customWidth="1"/>
    <col min="3098" max="3309" width="9.33203125" style="656"/>
    <col min="3310" max="3310" width="186.33203125" style="656" customWidth="1"/>
    <col min="3311" max="3311" width="44.83203125" style="656" customWidth="1"/>
    <col min="3312" max="3312" width="38.33203125" style="656" customWidth="1"/>
    <col min="3313" max="3313" width="50" style="656" customWidth="1"/>
    <col min="3314" max="3314" width="44.33203125" style="656" customWidth="1"/>
    <col min="3315" max="3315" width="37.6640625" style="656" customWidth="1"/>
    <col min="3316" max="3316" width="50" style="656" customWidth="1"/>
    <col min="3317" max="3317" width="44.6640625" style="656" customWidth="1"/>
    <col min="3318" max="3318" width="38.1640625" style="656" customWidth="1"/>
    <col min="3319" max="3319" width="50" style="656" customWidth="1"/>
    <col min="3320" max="3320" width="45" style="656" customWidth="1"/>
    <col min="3321" max="3321" width="38.33203125" style="656" customWidth="1"/>
    <col min="3322" max="3322" width="50" style="656" customWidth="1"/>
    <col min="3323" max="3323" width="45" style="656" customWidth="1"/>
    <col min="3324" max="3324" width="38.33203125" style="656" customWidth="1"/>
    <col min="3325" max="3325" width="50" style="656" customWidth="1"/>
    <col min="3326" max="3326" width="186.33203125" style="656" customWidth="1"/>
    <col min="3327" max="3327" width="45" style="656" customWidth="1"/>
    <col min="3328" max="3328" width="38.33203125" style="656" customWidth="1"/>
    <col min="3329" max="3329" width="49.83203125" style="656" customWidth="1"/>
    <col min="3330" max="3330" width="44.83203125" style="656" customWidth="1"/>
    <col min="3331" max="3331" width="38.1640625" style="656" customWidth="1"/>
    <col min="3332" max="3332" width="49.83203125" style="656" customWidth="1"/>
    <col min="3333" max="3333" width="45" style="656" customWidth="1"/>
    <col min="3334" max="3334" width="38.33203125" style="656" customWidth="1"/>
    <col min="3335" max="3335" width="49.83203125" style="656" customWidth="1"/>
    <col min="3336" max="3336" width="44.83203125" style="656" customWidth="1"/>
    <col min="3337" max="3337" width="38.1640625" style="656" customWidth="1"/>
    <col min="3338" max="3338" width="50" style="656" customWidth="1"/>
    <col min="3339" max="3339" width="45" style="656" customWidth="1"/>
    <col min="3340" max="3340" width="38.33203125" style="656" customWidth="1"/>
    <col min="3341" max="3341" width="50" style="656" customWidth="1"/>
    <col min="3342" max="3342" width="186.33203125" style="656" customWidth="1"/>
    <col min="3343" max="3343" width="45" style="656" customWidth="1"/>
    <col min="3344" max="3344" width="38.33203125" style="656" customWidth="1"/>
    <col min="3345" max="3345" width="49.83203125" style="656" customWidth="1"/>
    <col min="3346" max="3347" width="45" style="656" customWidth="1"/>
    <col min="3348" max="3348" width="50.33203125" style="656" customWidth="1"/>
    <col min="3349" max="3350" width="45" style="656" customWidth="1"/>
    <col min="3351" max="3351" width="50" style="656" customWidth="1"/>
    <col min="3352" max="3353" width="51" style="656" customWidth="1"/>
    <col min="3354" max="3565" width="9.33203125" style="656"/>
    <col min="3566" max="3566" width="186.33203125" style="656" customWidth="1"/>
    <col min="3567" max="3567" width="44.83203125" style="656" customWidth="1"/>
    <col min="3568" max="3568" width="38.33203125" style="656" customWidth="1"/>
    <col min="3569" max="3569" width="50" style="656" customWidth="1"/>
    <col min="3570" max="3570" width="44.33203125" style="656" customWidth="1"/>
    <col min="3571" max="3571" width="37.6640625" style="656" customWidth="1"/>
    <col min="3572" max="3572" width="50" style="656" customWidth="1"/>
    <col min="3573" max="3573" width="44.6640625" style="656" customWidth="1"/>
    <col min="3574" max="3574" width="38.1640625" style="656" customWidth="1"/>
    <col min="3575" max="3575" width="50" style="656" customWidth="1"/>
    <col min="3576" max="3576" width="45" style="656" customWidth="1"/>
    <col min="3577" max="3577" width="38.33203125" style="656" customWidth="1"/>
    <col min="3578" max="3578" width="50" style="656" customWidth="1"/>
    <col min="3579" max="3579" width="45" style="656" customWidth="1"/>
    <col min="3580" max="3580" width="38.33203125" style="656" customWidth="1"/>
    <col min="3581" max="3581" width="50" style="656" customWidth="1"/>
    <col min="3582" max="3582" width="186.33203125" style="656" customWidth="1"/>
    <col min="3583" max="3583" width="45" style="656" customWidth="1"/>
    <col min="3584" max="3584" width="38.33203125" style="656" customWidth="1"/>
    <col min="3585" max="3585" width="49.83203125" style="656" customWidth="1"/>
    <col min="3586" max="3586" width="44.83203125" style="656" customWidth="1"/>
    <col min="3587" max="3587" width="38.1640625" style="656" customWidth="1"/>
    <col min="3588" max="3588" width="49.83203125" style="656" customWidth="1"/>
    <col min="3589" max="3589" width="45" style="656" customWidth="1"/>
    <col min="3590" max="3590" width="38.33203125" style="656" customWidth="1"/>
    <col min="3591" max="3591" width="49.83203125" style="656" customWidth="1"/>
    <col min="3592" max="3592" width="44.83203125" style="656" customWidth="1"/>
    <col min="3593" max="3593" width="38.1640625" style="656" customWidth="1"/>
    <col min="3594" max="3594" width="50" style="656" customWidth="1"/>
    <col min="3595" max="3595" width="45" style="656" customWidth="1"/>
    <col min="3596" max="3596" width="38.33203125" style="656" customWidth="1"/>
    <col min="3597" max="3597" width="50" style="656" customWidth="1"/>
    <col min="3598" max="3598" width="186.33203125" style="656" customWidth="1"/>
    <col min="3599" max="3599" width="45" style="656" customWidth="1"/>
    <col min="3600" max="3600" width="38.33203125" style="656" customWidth="1"/>
    <col min="3601" max="3601" width="49.83203125" style="656" customWidth="1"/>
    <col min="3602" max="3603" width="45" style="656" customWidth="1"/>
    <col min="3604" max="3604" width="50.33203125" style="656" customWidth="1"/>
    <col min="3605" max="3606" width="45" style="656" customWidth="1"/>
    <col min="3607" max="3607" width="50" style="656" customWidth="1"/>
    <col min="3608" max="3609" width="51" style="656" customWidth="1"/>
    <col min="3610" max="3821" width="9.33203125" style="656"/>
    <col min="3822" max="3822" width="186.33203125" style="656" customWidth="1"/>
    <col min="3823" max="3823" width="44.83203125" style="656" customWidth="1"/>
    <col min="3824" max="3824" width="38.33203125" style="656" customWidth="1"/>
    <col min="3825" max="3825" width="50" style="656" customWidth="1"/>
    <col min="3826" max="3826" width="44.33203125" style="656" customWidth="1"/>
    <col min="3827" max="3827" width="37.6640625" style="656" customWidth="1"/>
    <col min="3828" max="3828" width="50" style="656" customWidth="1"/>
    <col min="3829" max="3829" width="44.6640625" style="656" customWidth="1"/>
    <col min="3830" max="3830" width="38.1640625" style="656" customWidth="1"/>
    <col min="3831" max="3831" width="50" style="656" customWidth="1"/>
    <col min="3832" max="3832" width="45" style="656" customWidth="1"/>
    <col min="3833" max="3833" width="38.33203125" style="656" customWidth="1"/>
    <col min="3834" max="3834" width="50" style="656" customWidth="1"/>
    <col min="3835" max="3835" width="45" style="656" customWidth="1"/>
    <col min="3836" max="3836" width="38.33203125" style="656" customWidth="1"/>
    <col min="3837" max="3837" width="50" style="656" customWidth="1"/>
    <col min="3838" max="3838" width="186.33203125" style="656" customWidth="1"/>
    <col min="3839" max="3839" width="45" style="656" customWidth="1"/>
    <col min="3840" max="3840" width="38.33203125" style="656" customWidth="1"/>
    <col min="3841" max="3841" width="49.83203125" style="656" customWidth="1"/>
    <col min="3842" max="3842" width="44.83203125" style="656" customWidth="1"/>
    <col min="3843" max="3843" width="38.1640625" style="656" customWidth="1"/>
    <col min="3844" max="3844" width="49.83203125" style="656" customWidth="1"/>
    <col min="3845" max="3845" width="45" style="656" customWidth="1"/>
    <col min="3846" max="3846" width="38.33203125" style="656" customWidth="1"/>
    <col min="3847" max="3847" width="49.83203125" style="656" customWidth="1"/>
    <col min="3848" max="3848" width="44.83203125" style="656" customWidth="1"/>
    <col min="3849" max="3849" width="38.1640625" style="656" customWidth="1"/>
    <col min="3850" max="3850" width="50" style="656" customWidth="1"/>
    <col min="3851" max="3851" width="45" style="656" customWidth="1"/>
    <col min="3852" max="3852" width="38.33203125" style="656" customWidth="1"/>
    <col min="3853" max="3853" width="50" style="656" customWidth="1"/>
    <col min="3854" max="3854" width="186.33203125" style="656" customWidth="1"/>
    <col min="3855" max="3855" width="45" style="656" customWidth="1"/>
    <col min="3856" max="3856" width="38.33203125" style="656" customWidth="1"/>
    <col min="3857" max="3857" width="49.83203125" style="656" customWidth="1"/>
    <col min="3858" max="3859" width="45" style="656" customWidth="1"/>
    <col min="3860" max="3860" width="50.33203125" style="656" customWidth="1"/>
    <col min="3861" max="3862" width="45" style="656" customWidth="1"/>
    <col min="3863" max="3863" width="50" style="656" customWidth="1"/>
    <col min="3864" max="3865" width="51" style="656" customWidth="1"/>
    <col min="3866" max="4077" width="9.33203125" style="656"/>
    <col min="4078" max="4078" width="186.33203125" style="656" customWidth="1"/>
    <col min="4079" max="4079" width="44.83203125" style="656" customWidth="1"/>
    <col min="4080" max="4080" width="38.33203125" style="656" customWidth="1"/>
    <col min="4081" max="4081" width="50" style="656" customWidth="1"/>
    <col min="4082" max="4082" width="44.33203125" style="656" customWidth="1"/>
    <col min="4083" max="4083" width="37.6640625" style="656" customWidth="1"/>
    <col min="4084" max="4084" width="50" style="656" customWidth="1"/>
    <col min="4085" max="4085" width="44.6640625" style="656" customWidth="1"/>
    <col min="4086" max="4086" width="38.1640625" style="656" customWidth="1"/>
    <col min="4087" max="4087" width="50" style="656" customWidth="1"/>
    <col min="4088" max="4088" width="45" style="656" customWidth="1"/>
    <col min="4089" max="4089" width="38.33203125" style="656" customWidth="1"/>
    <col min="4090" max="4090" width="50" style="656" customWidth="1"/>
    <col min="4091" max="4091" width="45" style="656" customWidth="1"/>
    <col min="4092" max="4092" width="38.33203125" style="656" customWidth="1"/>
    <col min="4093" max="4093" width="50" style="656" customWidth="1"/>
    <col min="4094" max="4094" width="186.33203125" style="656" customWidth="1"/>
    <col min="4095" max="4095" width="45" style="656" customWidth="1"/>
    <col min="4096" max="4096" width="38.33203125" style="656" customWidth="1"/>
    <col min="4097" max="4097" width="49.83203125" style="656" customWidth="1"/>
    <col min="4098" max="4098" width="44.83203125" style="656" customWidth="1"/>
    <col min="4099" max="4099" width="38.1640625" style="656" customWidth="1"/>
    <col min="4100" max="4100" width="49.83203125" style="656" customWidth="1"/>
    <col min="4101" max="4101" width="45" style="656" customWidth="1"/>
    <col min="4102" max="4102" width="38.33203125" style="656" customWidth="1"/>
    <col min="4103" max="4103" width="49.83203125" style="656" customWidth="1"/>
    <col min="4104" max="4104" width="44.83203125" style="656" customWidth="1"/>
    <col min="4105" max="4105" width="38.1640625" style="656" customWidth="1"/>
    <col min="4106" max="4106" width="50" style="656" customWidth="1"/>
    <col min="4107" max="4107" width="45" style="656" customWidth="1"/>
    <col min="4108" max="4108" width="38.33203125" style="656" customWidth="1"/>
    <col min="4109" max="4109" width="50" style="656" customWidth="1"/>
    <col min="4110" max="4110" width="186.33203125" style="656" customWidth="1"/>
    <col min="4111" max="4111" width="45" style="656" customWidth="1"/>
    <col min="4112" max="4112" width="38.33203125" style="656" customWidth="1"/>
    <col min="4113" max="4113" width="49.83203125" style="656" customWidth="1"/>
    <col min="4114" max="4115" width="45" style="656" customWidth="1"/>
    <col min="4116" max="4116" width="50.33203125" style="656" customWidth="1"/>
    <col min="4117" max="4118" width="45" style="656" customWidth="1"/>
    <col min="4119" max="4119" width="50" style="656" customWidth="1"/>
    <col min="4120" max="4121" width="51" style="656" customWidth="1"/>
    <col min="4122" max="4333" width="9.33203125" style="656"/>
    <col min="4334" max="4334" width="186.33203125" style="656" customWidth="1"/>
    <col min="4335" max="4335" width="44.83203125" style="656" customWidth="1"/>
    <col min="4336" max="4336" width="38.33203125" style="656" customWidth="1"/>
    <col min="4337" max="4337" width="50" style="656" customWidth="1"/>
    <col min="4338" max="4338" width="44.33203125" style="656" customWidth="1"/>
    <col min="4339" max="4339" width="37.6640625" style="656" customWidth="1"/>
    <col min="4340" max="4340" width="50" style="656" customWidth="1"/>
    <col min="4341" max="4341" width="44.6640625" style="656" customWidth="1"/>
    <col min="4342" max="4342" width="38.1640625" style="656" customWidth="1"/>
    <col min="4343" max="4343" width="50" style="656" customWidth="1"/>
    <col min="4344" max="4344" width="45" style="656" customWidth="1"/>
    <col min="4345" max="4345" width="38.33203125" style="656" customWidth="1"/>
    <col min="4346" max="4346" width="50" style="656" customWidth="1"/>
    <col min="4347" max="4347" width="45" style="656" customWidth="1"/>
    <col min="4348" max="4348" width="38.33203125" style="656" customWidth="1"/>
    <col min="4349" max="4349" width="50" style="656" customWidth="1"/>
    <col min="4350" max="4350" width="186.33203125" style="656" customWidth="1"/>
    <col min="4351" max="4351" width="45" style="656" customWidth="1"/>
    <col min="4352" max="4352" width="38.33203125" style="656" customWidth="1"/>
    <col min="4353" max="4353" width="49.83203125" style="656" customWidth="1"/>
    <col min="4354" max="4354" width="44.83203125" style="656" customWidth="1"/>
    <col min="4355" max="4355" width="38.1640625" style="656" customWidth="1"/>
    <col min="4356" max="4356" width="49.83203125" style="656" customWidth="1"/>
    <col min="4357" max="4357" width="45" style="656" customWidth="1"/>
    <col min="4358" max="4358" width="38.33203125" style="656" customWidth="1"/>
    <col min="4359" max="4359" width="49.83203125" style="656" customWidth="1"/>
    <col min="4360" max="4360" width="44.83203125" style="656" customWidth="1"/>
    <col min="4361" max="4361" width="38.1640625" style="656" customWidth="1"/>
    <col min="4362" max="4362" width="50" style="656" customWidth="1"/>
    <col min="4363" max="4363" width="45" style="656" customWidth="1"/>
    <col min="4364" max="4364" width="38.33203125" style="656" customWidth="1"/>
    <col min="4365" max="4365" width="50" style="656" customWidth="1"/>
    <col min="4366" max="4366" width="186.33203125" style="656" customWidth="1"/>
    <col min="4367" max="4367" width="45" style="656" customWidth="1"/>
    <col min="4368" max="4368" width="38.33203125" style="656" customWidth="1"/>
    <col min="4369" max="4369" width="49.83203125" style="656" customWidth="1"/>
    <col min="4370" max="4371" width="45" style="656" customWidth="1"/>
    <col min="4372" max="4372" width="50.33203125" style="656" customWidth="1"/>
    <col min="4373" max="4374" width="45" style="656" customWidth="1"/>
    <col min="4375" max="4375" width="50" style="656" customWidth="1"/>
    <col min="4376" max="4377" width="51" style="656" customWidth="1"/>
    <col min="4378" max="4589" width="9.33203125" style="656"/>
    <col min="4590" max="4590" width="186.33203125" style="656" customWidth="1"/>
    <col min="4591" max="4591" width="44.83203125" style="656" customWidth="1"/>
    <col min="4592" max="4592" width="38.33203125" style="656" customWidth="1"/>
    <col min="4593" max="4593" width="50" style="656" customWidth="1"/>
    <col min="4594" max="4594" width="44.33203125" style="656" customWidth="1"/>
    <col min="4595" max="4595" width="37.6640625" style="656" customWidth="1"/>
    <col min="4596" max="4596" width="50" style="656" customWidth="1"/>
    <col min="4597" max="4597" width="44.6640625" style="656" customWidth="1"/>
    <col min="4598" max="4598" width="38.1640625" style="656" customWidth="1"/>
    <col min="4599" max="4599" width="50" style="656" customWidth="1"/>
    <col min="4600" max="4600" width="45" style="656" customWidth="1"/>
    <col min="4601" max="4601" width="38.33203125" style="656" customWidth="1"/>
    <col min="4602" max="4602" width="50" style="656" customWidth="1"/>
    <col min="4603" max="4603" width="45" style="656" customWidth="1"/>
    <col min="4604" max="4604" width="38.33203125" style="656" customWidth="1"/>
    <col min="4605" max="4605" width="50" style="656" customWidth="1"/>
    <col min="4606" max="4606" width="186.33203125" style="656" customWidth="1"/>
    <col min="4607" max="4607" width="45" style="656" customWidth="1"/>
    <col min="4608" max="4608" width="38.33203125" style="656" customWidth="1"/>
    <col min="4609" max="4609" width="49.83203125" style="656" customWidth="1"/>
    <col min="4610" max="4610" width="44.83203125" style="656" customWidth="1"/>
    <col min="4611" max="4611" width="38.1640625" style="656" customWidth="1"/>
    <col min="4612" max="4612" width="49.83203125" style="656" customWidth="1"/>
    <col min="4613" max="4613" width="45" style="656" customWidth="1"/>
    <col min="4614" max="4614" width="38.33203125" style="656" customWidth="1"/>
    <col min="4615" max="4615" width="49.83203125" style="656" customWidth="1"/>
    <col min="4616" max="4616" width="44.83203125" style="656" customWidth="1"/>
    <col min="4617" max="4617" width="38.1640625" style="656" customWidth="1"/>
    <col min="4618" max="4618" width="50" style="656" customWidth="1"/>
    <col min="4619" max="4619" width="45" style="656" customWidth="1"/>
    <col min="4620" max="4620" width="38.33203125" style="656" customWidth="1"/>
    <col min="4621" max="4621" width="50" style="656" customWidth="1"/>
    <col min="4622" max="4622" width="186.33203125" style="656" customWidth="1"/>
    <col min="4623" max="4623" width="45" style="656" customWidth="1"/>
    <col min="4624" max="4624" width="38.33203125" style="656" customWidth="1"/>
    <col min="4625" max="4625" width="49.83203125" style="656" customWidth="1"/>
    <col min="4626" max="4627" width="45" style="656" customWidth="1"/>
    <col min="4628" max="4628" width="50.33203125" style="656" customWidth="1"/>
    <col min="4629" max="4630" width="45" style="656" customWidth="1"/>
    <col min="4631" max="4631" width="50" style="656" customWidth="1"/>
    <col min="4632" max="4633" width="51" style="656" customWidth="1"/>
    <col min="4634" max="4845" width="9.33203125" style="656"/>
    <col min="4846" max="4846" width="186.33203125" style="656" customWidth="1"/>
    <col min="4847" max="4847" width="44.83203125" style="656" customWidth="1"/>
    <col min="4848" max="4848" width="38.33203125" style="656" customWidth="1"/>
    <col min="4849" max="4849" width="50" style="656" customWidth="1"/>
    <col min="4850" max="4850" width="44.33203125" style="656" customWidth="1"/>
    <col min="4851" max="4851" width="37.6640625" style="656" customWidth="1"/>
    <col min="4852" max="4852" width="50" style="656" customWidth="1"/>
    <col min="4853" max="4853" width="44.6640625" style="656" customWidth="1"/>
    <col min="4854" max="4854" width="38.1640625" style="656" customWidth="1"/>
    <col min="4855" max="4855" width="50" style="656" customWidth="1"/>
    <col min="4856" max="4856" width="45" style="656" customWidth="1"/>
    <col min="4857" max="4857" width="38.33203125" style="656" customWidth="1"/>
    <col min="4858" max="4858" width="50" style="656" customWidth="1"/>
    <col min="4859" max="4859" width="45" style="656" customWidth="1"/>
    <col min="4860" max="4860" width="38.33203125" style="656" customWidth="1"/>
    <col min="4861" max="4861" width="50" style="656" customWidth="1"/>
    <col min="4862" max="4862" width="186.33203125" style="656" customWidth="1"/>
    <col min="4863" max="4863" width="45" style="656" customWidth="1"/>
    <col min="4864" max="4864" width="38.33203125" style="656" customWidth="1"/>
    <col min="4865" max="4865" width="49.83203125" style="656" customWidth="1"/>
    <col min="4866" max="4866" width="44.83203125" style="656" customWidth="1"/>
    <col min="4867" max="4867" width="38.1640625" style="656" customWidth="1"/>
    <col min="4868" max="4868" width="49.83203125" style="656" customWidth="1"/>
    <col min="4869" max="4869" width="45" style="656" customWidth="1"/>
    <col min="4870" max="4870" width="38.33203125" style="656" customWidth="1"/>
    <col min="4871" max="4871" width="49.83203125" style="656" customWidth="1"/>
    <col min="4872" max="4872" width="44.83203125" style="656" customWidth="1"/>
    <col min="4873" max="4873" width="38.1640625" style="656" customWidth="1"/>
    <col min="4874" max="4874" width="50" style="656" customWidth="1"/>
    <col min="4875" max="4875" width="45" style="656" customWidth="1"/>
    <col min="4876" max="4876" width="38.33203125" style="656" customWidth="1"/>
    <col min="4877" max="4877" width="50" style="656" customWidth="1"/>
    <col min="4878" max="4878" width="186.33203125" style="656" customWidth="1"/>
    <col min="4879" max="4879" width="45" style="656" customWidth="1"/>
    <col min="4880" max="4880" width="38.33203125" style="656" customWidth="1"/>
    <col min="4881" max="4881" width="49.83203125" style="656" customWidth="1"/>
    <col min="4882" max="4883" width="45" style="656" customWidth="1"/>
    <col min="4884" max="4884" width="50.33203125" style="656" customWidth="1"/>
    <col min="4885" max="4886" width="45" style="656" customWidth="1"/>
    <col min="4887" max="4887" width="50" style="656" customWidth="1"/>
    <col min="4888" max="4889" width="51" style="656" customWidth="1"/>
    <col min="4890" max="5101" width="9.33203125" style="656"/>
    <col min="5102" max="5102" width="186.33203125" style="656" customWidth="1"/>
    <col min="5103" max="5103" width="44.83203125" style="656" customWidth="1"/>
    <col min="5104" max="5104" width="38.33203125" style="656" customWidth="1"/>
    <col min="5105" max="5105" width="50" style="656" customWidth="1"/>
    <col min="5106" max="5106" width="44.33203125" style="656" customWidth="1"/>
    <col min="5107" max="5107" width="37.6640625" style="656" customWidth="1"/>
    <col min="5108" max="5108" width="50" style="656" customWidth="1"/>
    <col min="5109" max="5109" width="44.6640625" style="656" customWidth="1"/>
    <col min="5110" max="5110" width="38.1640625" style="656" customWidth="1"/>
    <col min="5111" max="5111" width="50" style="656" customWidth="1"/>
    <col min="5112" max="5112" width="45" style="656" customWidth="1"/>
    <col min="5113" max="5113" width="38.33203125" style="656" customWidth="1"/>
    <col min="5114" max="5114" width="50" style="656" customWidth="1"/>
    <col min="5115" max="5115" width="45" style="656" customWidth="1"/>
    <col min="5116" max="5116" width="38.33203125" style="656" customWidth="1"/>
    <col min="5117" max="5117" width="50" style="656" customWidth="1"/>
    <col min="5118" max="5118" width="186.33203125" style="656" customWidth="1"/>
    <col min="5119" max="5119" width="45" style="656" customWidth="1"/>
    <col min="5120" max="5120" width="38.33203125" style="656" customWidth="1"/>
    <col min="5121" max="5121" width="49.83203125" style="656" customWidth="1"/>
    <col min="5122" max="5122" width="44.83203125" style="656" customWidth="1"/>
    <col min="5123" max="5123" width="38.1640625" style="656" customWidth="1"/>
    <col min="5124" max="5124" width="49.83203125" style="656" customWidth="1"/>
    <col min="5125" max="5125" width="45" style="656" customWidth="1"/>
    <col min="5126" max="5126" width="38.33203125" style="656" customWidth="1"/>
    <col min="5127" max="5127" width="49.83203125" style="656" customWidth="1"/>
    <col min="5128" max="5128" width="44.83203125" style="656" customWidth="1"/>
    <col min="5129" max="5129" width="38.1640625" style="656" customWidth="1"/>
    <col min="5130" max="5130" width="50" style="656" customWidth="1"/>
    <col min="5131" max="5131" width="45" style="656" customWidth="1"/>
    <col min="5132" max="5132" width="38.33203125" style="656" customWidth="1"/>
    <col min="5133" max="5133" width="50" style="656" customWidth="1"/>
    <col min="5134" max="5134" width="186.33203125" style="656" customWidth="1"/>
    <col min="5135" max="5135" width="45" style="656" customWidth="1"/>
    <col min="5136" max="5136" width="38.33203125" style="656" customWidth="1"/>
    <col min="5137" max="5137" width="49.83203125" style="656" customWidth="1"/>
    <col min="5138" max="5139" width="45" style="656" customWidth="1"/>
    <col min="5140" max="5140" width="50.33203125" style="656" customWidth="1"/>
    <col min="5141" max="5142" width="45" style="656" customWidth="1"/>
    <col min="5143" max="5143" width="50" style="656" customWidth="1"/>
    <col min="5144" max="5145" width="51" style="656" customWidth="1"/>
    <col min="5146" max="5357" width="9.33203125" style="656"/>
    <col min="5358" max="5358" width="186.33203125" style="656" customWidth="1"/>
    <col min="5359" max="5359" width="44.83203125" style="656" customWidth="1"/>
    <col min="5360" max="5360" width="38.33203125" style="656" customWidth="1"/>
    <col min="5361" max="5361" width="50" style="656" customWidth="1"/>
    <col min="5362" max="5362" width="44.33203125" style="656" customWidth="1"/>
    <col min="5363" max="5363" width="37.6640625" style="656" customWidth="1"/>
    <col min="5364" max="5364" width="50" style="656" customWidth="1"/>
    <col min="5365" max="5365" width="44.6640625" style="656" customWidth="1"/>
    <col min="5366" max="5366" width="38.1640625" style="656" customWidth="1"/>
    <col min="5367" max="5367" width="50" style="656" customWidth="1"/>
    <col min="5368" max="5368" width="45" style="656" customWidth="1"/>
    <col min="5369" max="5369" width="38.33203125" style="656" customWidth="1"/>
    <col min="5370" max="5370" width="50" style="656" customWidth="1"/>
    <col min="5371" max="5371" width="45" style="656" customWidth="1"/>
    <col min="5372" max="5372" width="38.33203125" style="656" customWidth="1"/>
    <col min="5373" max="5373" width="50" style="656" customWidth="1"/>
    <col min="5374" max="5374" width="186.33203125" style="656" customWidth="1"/>
    <col min="5375" max="5375" width="45" style="656" customWidth="1"/>
    <col min="5376" max="5376" width="38.33203125" style="656" customWidth="1"/>
    <col min="5377" max="5377" width="49.83203125" style="656" customWidth="1"/>
    <col min="5378" max="5378" width="44.83203125" style="656" customWidth="1"/>
    <col min="5379" max="5379" width="38.1640625" style="656" customWidth="1"/>
    <col min="5380" max="5380" width="49.83203125" style="656" customWidth="1"/>
    <col min="5381" max="5381" width="45" style="656" customWidth="1"/>
    <col min="5382" max="5382" width="38.33203125" style="656" customWidth="1"/>
    <col min="5383" max="5383" width="49.83203125" style="656" customWidth="1"/>
    <col min="5384" max="5384" width="44.83203125" style="656" customWidth="1"/>
    <col min="5385" max="5385" width="38.1640625" style="656" customWidth="1"/>
    <col min="5386" max="5386" width="50" style="656" customWidth="1"/>
    <col min="5387" max="5387" width="45" style="656" customWidth="1"/>
    <col min="5388" max="5388" width="38.33203125" style="656" customWidth="1"/>
    <col min="5389" max="5389" width="50" style="656" customWidth="1"/>
    <col min="5390" max="5390" width="186.33203125" style="656" customWidth="1"/>
    <col min="5391" max="5391" width="45" style="656" customWidth="1"/>
    <col min="5392" max="5392" width="38.33203125" style="656" customWidth="1"/>
    <col min="5393" max="5393" width="49.83203125" style="656" customWidth="1"/>
    <col min="5394" max="5395" width="45" style="656" customWidth="1"/>
    <col min="5396" max="5396" width="50.33203125" style="656" customWidth="1"/>
    <col min="5397" max="5398" width="45" style="656" customWidth="1"/>
    <col min="5399" max="5399" width="50" style="656" customWidth="1"/>
    <col min="5400" max="5401" width="51" style="656" customWidth="1"/>
    <col min="5402" max="5613" width="9.33203125" style="656"/>
    <col min="5614" max="5614" width="186.33203125" style="656" customWidth="1"/>
    <col min="5615" max="5615" width="44.83203125" style="656" customWidth="1"/>
    <col min="5616" max="5616" width="38.33203125" style="656" customWidth="1"/>
    <col min="5617" max="5617" width="50" style="656" customWidth="1"/>
    <col min="5618" max="5618" width="44.33203125" style="656" customWidth="1"/>
    <col min="5619" max="5619" width="37.6640625" style="656" customWidth="1"/>
    <col min="5620" max="5620" width="50" style="656" customWidth="1"/>
    <col min="5621" max="5621" width="44.6640625" style="656" customWidth="1"/>
    <col min="5622" max="5622" width="38.1640625" style="656" customWidth="1"/>
    <col min="5623" max="5623" width="50" style="656" customWidth="1"/>
    <col min="5624" max="5624" width="45" style="656" customWidth="1"/>
    <col min="5625" max="5625" width="38.33203125" style="656" customWidth="1"/>
    <col min="5626" max="5626" width="50" style="656" customWidth="1"/>
    <col min="5627" max="5627" width="45" style="656" customWidth="1"/>
    <col min="5628" max="5628" width="38.33203125" style="656" customWidth="1"/>
    <col min="5629" max="5629" width="50" style="656" customWidth="1"/>
    <col min="5630" max="5630" width="186.33203125" style="656" customWidth="1"/>
    <col min="5631" max="5631" width="45" style="656" customWidth="1"/>
    <col min="5632" max="5632" width="38.33203125" style="656" customWidth="1"/>
    <col min="5633" max="5633" width="49.83203125" style="656" customWidth="1"/>
    <col min="5634" max="5634" width="44.83203125" style="656" customWidth="1"/>
    <col min="5635" max="5635" width="38.1640625" style="656" customWidth="1"/>
    <col min="5636" max="5636" width="49.83203125" style="656" customWidth="1"/>
    <col min="5637" max="5637" width="45" style="656" customWidth="1"/>
    <col min="5638" max="5638" width="38.33203125" style="656" customWidth="1"/>
    <col min="5639" max="5639" width="49.83203125" style="656" customWidth="1"/>
    <col min="5640" max="5640" width="44.83203125" style="656" customWidth="1"/>
    <col min="5641" max="5641" width="38.1640625" style="656" customWidth="1"/>
    <col min="5642" max="5642" width="50" style="656" customWidth="1"/>
    <col min="5643" max="5643" width="45" style="656" customWidth="1"/>
    <col min="5644" max="5644" width="38.33203125" style="656" customWidth="1"/>
    <col min="5645" max="5645" width="50" style="656" customWidth="1"/>
    <col min="5646" max="5646" width="186.33203125" style="656" customWidth="1"/>
    <col min="5647" max="5647" width="45" style="656" customWidth="1"/>
    <col min="5648" max="5648" width="38.33203125" style="656" customWidth="1"/>
    <col min="5649" max="5649" width="49.83203125" style="656" customWidth="1"/>
    <col min="5650" max="5651" width="45" style="656" customWidth="1"/>
    <col min="5652" max="5652" width="50.33203125" style="656" customWidth="1"/>
    <col min="5653" max="5654" width="45" style="656" customWidth="1"/>
    <col min="5655" max="5655" width="50" style="656" customWidth="1"/>
    <col min="5656" max="5657" width="51" style="656" customWidth="1"/>
    <col min="5658" max="5869" width="9.33203125" style="656"/>
    <col min="5870" max="5870" width="186.33203125" style="656" customWidth="1"/>
    <col min="5871" max="5871" width="44.83203125" style="656" customWidth="1"/>
    <col min="5872" max="5872" width="38.33203125" style="656" customWidth="1"/>
    <col min="5873" max="5873" width="50" style="656" customWidth="1"/>
    <col min="5874" max="5874" width="44.33203125" style="656" customWidth="1"/>
    <col min="5875" max="5875" width="37.6640625" style="656" customWidth="1"/>
    <col min="5876" max="5876" width="50" style="656" customWidth="1"/>
    <col min="5877" max="5877" width="44.6640625" style="656" customWidth="1"/>
    <col min="5878" max="5878" width="38.1640625" style="656" customWidth="1"/>
    <col min="5879" max="5879" width="50" style="656" customWidth="1"/>
    <col min="5880" max="5880" width="45" style="656" customWidth="1"/>
    <col min="5881" max="5881" width="38.33203125" style="656" customWidth="1"/>
    <col min="5882" max="5882" width="50" style="656" customWidth="1"/>
    <col min="5883" max="5883" width="45" style="656" customWidth="1"/>
    <col min="5884" max="5884" width="38.33203125" style="656" customWidth="1"/>
    <col min="5885" max="5885" width="50" style="656" customWidth="1"/>
    <col min="5886" max="5886" width="186.33203125" style="656" customWidth="1"/>
    <col min="5887" max="5887" width="45" style="656" customWidth="1"/>
    <col min="5888" max="5888" width="38.33203125" style="656" customWidth="1"/>
    <col min="5889" max="5889" width="49.83203125" style="656" customWidth="1"/>
    <col min="5890" max="5890" width="44.83203125" style="656" customWidth="1"/>
    <col min="5891" max="5891" width="38.1640625" style="656" customWidth="1"/>
    <col min="5892" max="5892" width="49.83203125" style="656" customWidth="1"/>
    <col min="5893" max="5893" width="45" style="656" customWidth="1"/>
    <col min="5894" max="5894" width="38.33203125" style="656" customWidth="1"/>
    <col min="5895" max="5895" width="49.83203125" style="656" customWidth="1"/>
    <col min="5896" max="5896" width="44.83203125" style="656" customWidth="1"/>
    <col min="5897" max="5897" width="38.1640625" style="656" customWidth="1"/>
    <col min="5898" max="5898" width="50" style="656" customWidth="1"/>
    <col min="5899" max="5899" width="45" style="656" customWidth="1"/>
    <col min="5900" max="5900" width="38.33203125" style="656" customWidth="1"/>
    <col min="5901" max="5901" width="50" style="656" customWidth="1"/>
    <col min="5902" max="5902" width="186.33203125" style="656" customWidth="1"/>
    <col min="5903" max="5903" width="45" style="656" customWidth="1"/>
    <col min="5904" max="5904" width="38.33203125" style="656" customWidth="1"/>
    <col min="5905" max="5905" width="49.83203125" style="656" customWidth="1"/>
    <col min="5906" max="5907" width="45" style="656" customWidth="1"/>
    <col min="5908" max="5908" width="50.33203125" style="656" customWidth="1"/>
    <col min="5909" max="5910" width="45" style="656" customWidth="1"/>
    <col min="5911" max="5911" width="50" style="656" customWidth="1"/>
    <col min="5912" max="5913" width="51" style="656" customWidth="1"/>
    <col min="5914" max="6125" width="9.33203125" style="656"/>
    <col min="6126" max="6126" width="186.33203125" style="656" customWidth="1"/>
    <col min="6127" max="6127" width="44.83203125" style="656" customWidth="1"/>
    <col min="6128" max="6128" width="38.33203125" style="656" customWidth="1"/>
    <col min="6129" max="6129" width="50" style="656" customWidth="1"/>
    <col min="6130" max="6130" width="44.33203125" style="656" customWidth="1"/>
    <col min="6131" max="6131" width="37.6640625" style="656" customWidth="1"/>
    <col min="6132" max="6132" width="50" style="656" customWidth="1"/>
    <col min="6133" max="6133" width="44.6640625" style="656" customWidth="1"/>
    <col min="6134" max="6134" width="38.1640625" style="656" customWidth="1"/>
    <col min="6135" max="6135" width="50" style="656" customWidth="1"/>
    <col min="6136" max="6136" width="45" style="656" customWidth="1"/>
    <col min="6137" max="6137" width="38.33203125" style="656" customWidth="1"/>
    <col min="6138" max="6138" width="50" style="656" customWidth="1"/>
    <col min="6139" max="6139" width="45" style="656" customWidth="1"/>
    <col min="6140" max="6140" width="38.33203125" style="656" customWidth="1"/>
    <col min="6141" max="6141" width="50" style="656" customWidth="1"/>
    <col min="6142" max="6142" width="186.33203125" style="656" customWidth="1"/>
    <col min="6143" max="6143" width="45" style="656" customWidth="1"/>
    <col min="6144" max="6144" width="38.33203125" style="656" customWidth="1"/>
    <col min="6145" max="6145" width="49.83203125" style="656" customWidth="1"/>
    <col min="6146" max="6146" width="44.83203125" style="656" customWidth="1"/>
    <col min="6147" max="6147" width="38.1640625" style="656" customWidth="1"/>
    <col min="6148" max="6148" width="49.83203125" style="656" customWidth="1"/>
    <col min="6149" max="6149" width="45" style="656" customWidth="1"/>
    <col min="6150" max="6150" width="38.33203125" style="656" customWidth="1"/>
    <col min="6151" max="6151" width="49.83203125" style="656" customWidth="1"/>
    <col min="6152" max="6152" width="44.83203125" style="656" customWidth="1"/>
    <col min="6153" max="6153" width="38.1640625" style="656" customWidth="1"/>
    <col min="6154" max="6154" width="50" style="656" customWidth="1"/>
    <col min="6155" max="6155" width="45" style="656" customWidth="1"/>
    <col min="6156" max="6156" width="38.33203125" style="656" customWidth="1"/>
    <col min="6157" max="6157" width="50" style="656" customWidth="1"/>
    <col min="6158" max="6158" width="186.33203125" style="656" customWidth="1"/>
    <col min="6159" max="6159" width="45" style="656" customWidth="1"/>
    <col min="6160" max="6160" width="38.33203125" style="656" customWidth="1"/>
    <col min="6161" max="6161" width="49.83203125" style="656" customWidth="1"/>
    <col min="6162" max="6163" width="45" style="656" customWidth="1"/>
    <col min="6164" max="6164" width="50.33203125" style="656" customWidth="1"/>
    <col min="6165" max="6166" width="45" style="656" customWidth="1"/>
    <col min="6167" max="6167" width="50" style="656" customWidth="1"/>
    <col min="6168" max="6169" width="51" style="656" customWidth="1"/>
    <col min="6170" max="6381" width="9.33203125" style="656"/>
    <col min="6382" max="6382" width="186.33203125" style="656" customWidth="1"/>
    <col min="6383" max="6383" width="44.83203125" style="656" customWidth="1"/>
    <col min="6384" max="6384" width="38.33203125" style="656" customWidth="1"/>
    <col min="6385" max="6385" width="50" style="656" customWidth="1"/>
    <col min="6386" max="6386" width="44.33203125" style="656" customWidth="1"/>
    <col min="6387" max="6387" width="37.6640625" style="656" customWidth="1"/>
    <col min="6388" max="6388" width="50" style="656" customWidth="1"/>
    <col min="6389" max="6389" width="44.6640625" style="656" customWidth="1"/>
    <col min="6390" max="6390" width="38.1640625" style="656" customWidth="1"/>
    <col min="6391" max="6391" width="50" style="656" customWidth="1"/>
    <col min="6392" max="6392" width="45" style="656" customWidth="1"/>
    <col min="6393" max="6393" width="38.33203125" style="656" customWidth="1"/>
    <col min="6394" max="6394" width="50" style="656" customWidth="1"/>
    <col min="6395" max="6395" width="45" style="656" customWidth="1"/>
    <col min="6396" max="6396" width="38.33203125" style="656" customWidth="1"/>
    <col min="6397" max="6397" width="50" style="656" customWidth="1"/>
    <col min="6398" max="6398" width="186.33203125" style="656" customWidth="1"/>
    <col min="6399" max="6399" width="45" style="656" customWidth="1"/>
    <col min="6400" max="6400" width="38.33203125" style="656" customWidth="1"/>
    <col min="6401" max="6401" width="49.83203125" style="656" customWidth="1"/>
    <col min="6402" max="6402" width="44.83203125" style="656" customWidth="1"/>
    <col min="6403" max="6403" width="38.1640625" style="656" customWidth="1"/>
    <col min="6404" max="6404" width="49.83203125" style="656" customWidth="1"/>
    <col min="6405" max="6405" width="45" style="656" customWidth="1"/>
    <col min="6406" max="6406" width="38.33203125" style="656" customWidth="1"/>
    <col min="6407" max="6407" width="49.83203125" style="656" customWidth="1"/>
    <col min="6408" max="6408" width="44.83203125" style="656" customWidth="1"/>
    <col min="6409" max="6409" width="38.1640625" style="656" customWidth="1"/>
    <col min="6410" max="6410" width="50" style="656" customWidth="1"/>
    <col min="6411" max="6411" width="45" style="656" customWidth="1"/>
    <col min="6412" max="6412" width="38.33203125" style="656" customWidth="1"/>
    <col min="6413" max="6413" width="50" style="656" customWidth="1"/>
    <col min="6414" max="6414" width="186.33203125" style="656" customWidth="1"/>
    <col min="6415" max="6415" width="45" style="656" customWidth="1"/>
    <col min="6416" max="6416" width="38.33203125" style="656" customWidth="1"/>
    <col min="6417" max="6417" width="49.83203125" style="656" customWidth="1"/>
    <col min="6418" max="6419" width="45" style="656" customWidth="1"/>
    <col min="6420" max="6420" width="50.33203125" style="656" customWidth="1"/>
    <col min="6421" max="6422" width="45" style="656" customWidth="1"/>
    <col min="6423" max="6423" width="50" style="656" customWidth="1"/>
    <col min="6424" max="6425" width="51" style="656" customWidth="1"/>
    <col min="6426" max="6637" width="9.33203125" style="656"/>
    <col min="6638" max="6638" width="186.33203125" style="656" customWidth="1"/>
    <col min="6639" max="6639" width="44.83203125" style="656" customWidth="1"/>
    <col min="6640" max="6640" width="38.33203125" style="656" customWidth="1"/>
    <col min="6641" max="6641" width="50" style="656" customWidth="1"/>
    <col min="6642" max="6642" width="44.33203125" style="656" customWidth="1"/>
    <col min="6643" max="6643" width="37.6640625" style="656" customWidth="1"/>
    <col min="6644" max="6644" width="50" style="656" customWidth="1"/>
    <col min="6645" max="6645" width="44.6640625" style="656" customWidth="1"/>
    <col min="6646" max="6646" width="38.1640625" style="656" customWidth="1"/>
    <col min="6647" max="6647" width="50" style="656" customWidth="1"/>
    <col min="6648" max="6648" width="45" style="656" customWidth="1"/>
    <col min="6649" max="6649" width="38.33203125" style="656" customWidth="1"/>
    <col min="6650" max="6650" width="50" style="656" customWidth="1"/>
    <col min="6651" max="6651" width="45" style="656" customWidth="1"/>
    <col min="6652" max="6652" width="38.33203125" style="656" customWidth="1"/>
    <col min="6653" max="6653" width="50" style="656" customWidth="1"/>
    <col min="6654" max="6654" width="186.33203125" style="656" customWidth="1"/>
    <col min="6655" max="6655" width="45" style="656" customWidth="1"/>
    <col min="6656" max="6656" width="38.33203125" style="656" customWidth="1"/>
    <col min="6657" max="6657" width="49.83203125" style="656" customWidth="1"/>
    <col min="6658" max="6658" width="44.83203125" style="656" customWidth="1"/>
    <col min="6659" max="6659" width="38.1640625" style="656" customWidth="1"/>
    <col min="6660" max="6660" width="49.83203125" style="656" customWidth="1"/>
    <col min="6661" max="6661" width="45" style="656" customWidth="1"/>
    <col min="6662" max="6662" width="38.33203125" style="656" customWidth="1"/>
    <col min="6663" max="6663" width="49.83203125" style="656" customWidth="1"/>
    <col min="6664" max="6664" width="44.83203125" style="656" customWidth="1"/>
    <col min="6665" max="6665" width="38.1640625" style="656" customWidth="1"/>
    <col min="6666" max="6666" width="50" style="656" customWidth="1"/>
    <col min="6667" max="6667" width="45" style="656" customWidth="1"/>
    <col min="6668" max="6668" width="38.33203125" style="656" customWidth="1"/>
    <col min="6669" max="6669" width="50" style="656" customWidth="1"/>
    <col min="6670" max="6670" width="186.33203125" style="656" customWidth="1"/>
    <col min="6671" max="6671" width="45" style="656" customWidth="1"/>
    <col min="6672" max="6672" width="38.33203125" style="656" customWidth="1"/>
    <col min="6673" max="6673" width="49.83203125" style="656" customWidth="1"/>
    <col min="6674" max="6675" width="45" style="656" customWidth="1"/>
    <col min="6676" max="6676" width="50.33203125" style="656" customWidth="1"/>
    <col min="6677" max="6678" width="45" style="656" customWidth="1"/>
    <col min="6679" max="6679" width="50" style="656" customWidth="1"/>
    <col min="6680" max="6681" width="51" style="656" customWidth="1"/>
    <col min="6682" max="6893" width="9.33203125" style="656"/>
    <col min="6894" max="6894" width="186.33203125" style="656" customWidth="1"/>
    <col min="6895" max="6895" width="44.83203125" style="656" customWidth="1"/>
    <col min="6896" max="6896" width="38.33203125" style="656" customWidth="1"/>
    <col min="6897" max="6897" width="50" style="656" customWidth="1"/>
    <col min="6898" max="6898" width="44.33203125" style="656" customWidth="1"/>
    <col min="6899" max="6899" width="37.6640625" style="656" customWidth="1"/>
    <col min="6900" max="6900" width="50" style="656" customWidth="1"/>
    <col min="6901" max="6901" width="44.6640625" style="656" customWidth="1"/>
    <col min="6902" max="6902" width="38.1640625" style="656" customWidth="1"/>
    <col min="6903" max="6903" width="50" style="656" customWidth="1"/>
    <col min="6904" max="6904" width="45" style="656" customWidth="1"/>
    <col min="6905" max="6905" width="38.33203125" style="656" customWidth="1"/>
    <col min="6906" max="6906" width="50" style="656" customWidth="1"/>
    <col min="6907" max="6907" width="45" style="656" customWidth="1"/>
    <col min="6908" max="6908" width="38.33203125" style="656" customWidth="1"/>
    <col min="6909" max="6909" width="50" style="656" customWidth="1"/>
    <col min="6910" max="6910" width="186.33203125" style="656" customWidth="1"/>
    <col min="6911" max="6911" width="45" style="656" customWidth="1"/>
    <col min="6912" max="6912" width="38.33203125" style="656" customWidth="1"/>
    <col min="6913" max="6913" width="49.83203125" style="656" customWidth="1"/>
    <col min="6914" max="6914" width="44.83203125" style="656" customWidth="1"/>
    <col min="6915" max="6915" width="38.1640625" style="656" customWidth="1"/>
    <col min="6916" max="6916" width="49.83203125" style="656" customWidth="1"/>
    <col min="6917" max="6917" width="45" style="656" customWidth="1"/>
    <col min="6918" max="6918" width="38.33203125" style="656" customWidth="1"/>
    <col min="6919" max="6919" width="49.83203125" style="656" customWidth="1"/>
    <col min="6920" max="6920" width="44.83203125" style="656" customWidth="1"/>
    <col min="6921" max="6921" width="38.1640625" style="656" customWidth="1"/>
    <col min="6922" max="6922" width="50" style="656" customWidth="1"/>
    <col min="6923" max="6923" width="45" style="656" customWidth="1"/>
    <col min="6924" max="6924" width="38.33203125" style="656" customWidth="1"/>
    <col min="6925" max="6925" width="50" style="656" customWidth="1"/>
    <col min="6926" max="6926" width="186.33203125" style="656" customWidth="1"/>
    <col min="6927" max="6927" width="45" style="656" customWidth="1"/>
    <col min="6928" max="6928" width="38.33203125" style="656" customWidth="1"/>
    <col min="6929" max="6929" width="49.83203125" style="656" customWidth="1"/>
    <col min="6930" max="6931" width="45" style="656" customWidth="1"/>
    <col min="6932" max="6932" width="50.33203125" style="656" customWidth="1"/>
    <col min="6933" max="6934" width="45" style="656" customWidth="1"/>
    <col min="6935" max="6935" width="50" style="656" customWidth="1"/>
    <col min="6936" max="6937" width="51" style="656" customWidth="1"/>
    <col min="6938" max="7149" width="9.33203125" style="656"/>
    <col min="7150" max="7150" width="186.33203125" style="656" customWidth="1"/>
    <col min="7151" max="7151" width="44.83203125" style="656" customWidth="1"/>
    <col min="7152" max="7152" width="38.33203125" style="656" customWidth="1"/>
    <col min="7153" max="7153" width="50" style="656" customWidth="1"/>
    <col min="7154" max="7154" width="44.33203125" style="656" customWidth="1"/>
    <col min="7155" max="7155" width="37.6640625" style="656" customWidth="1"/>
    <col min="7156" max="7156" width="50" style="656" customWidth="1"/>
    <col min="7157" max="7157" width="44.6640625" style="656" customWidth="1"/>
    <col min="7158" max="7158" width="38.1640625" style="656" customWidth="1"/>
    <col min="7159" max="7159" width="50" style="656" customWidth="1"/>
    <col min="7160" max="7160" width="45" style="656" customWidth="1"/>
    <col min="7161" max="7161" width="38.33203125" style="656" customWidth="1"/>
    <col min="7162" max="7162" width="50" style="656" customWidth="1"/>
    <col min="7163" max="7163" width="45" style="656" customWidth="1"/>
    <col min="7164" max="7164" width="38.33203125" style="656" customWidth="1"/>
    <col min="7165" max="7165" width="50" style="656" customWidth="1"/>
    <col min="7166" max="7166" width="186.33203125" style="656" customWidth="1"/>
    <col min="7167" max="7167" width="45" style="656" customWidth="1"/>
    <col min="7168" max="7168" width="38.33203125" style="656" customWidth="1"/>
    <col min="7169" max="7169" width="49.83203125" style="656" customWidth="1"/>
    <col min="7170" max="7170" width="44.83203125" style="656" customWidth="1"/>
    <col min="7171" max="7171" width="38.1640625" style="656" customWidth="1"/>
    <col min="7172" max="7172" width="49.83203125" style="656" customWidth="1"/>
    <col min="7173" max="7173" width="45" style="656" customWidth="1"/>
    <col min="7174" max="7174" width="38.33203125" style="656" customWidth="1"/>
    <col min="7175" max="7175" width="49.83203125" style="656" customWidth="1"/>
    <col min="7176" max="7176" width="44.83203125" style="656" customWidth="1"/>
    <col min="7177" max="7177" width="38.1640625" style="656" customWidth="1"/>
    <col min="7178" max="7178" width="50" style="656" customWidth="1"/>
    <col min="7179" max="7179" width="45" style="656" customWidth="1"/>
    <col min="7180" max="7180" width="38.33203125" style="656" customWidth="1"/>
    <col min="7181" max="7181" width="50" style="656" customWidth="1"/>
    <col min="7182" max="7182" width="186.33203125" style="656" customWidth="1"/>
    <col min="7183" max="7183" width="45" style="656" customWidth="1"/>
    <col min="7184" max="7184" width="38.33203125" style="656" customWidth="1"/>
    <col min="7185" max="7185" width="49.83203125" style="656" customWidth="1"/>
    <col min="7186" max="7187" width="45" style="656" customWidth="1"/>
    <col min="7188" max="7188" width="50.33203125" style="656" customWidth="1"/>
    <col min="7189" max="7190" width="45" style="656" customWidth="1"/>
    <col min="7191" max="7191" width="50" style="656" customWidth="1"/>
    <col min="7192" max="7193" width="51" style="656" customWidth="1"/>
    <col min="7194" max="7405" width="9.33203125" style="656"/>
    <col min="7406" max="7406" width="186.33203125" style="656" customWidth="1"/>
    <col min="7407" max="7407" width="44.83203125" style="656" customWidth="1"/>
    <col min="7408" max="7408" width="38.33203125" style="656" customWidth="1"/>
    <col min="7409" max="7409" width="50" style="656" customWidth="1"/>
    <col min="7410" max="7410" width="44.33203125" style="656" customWidth="1"/>
    <col min="7411" max="7411" width="37.6640625" style="656" customWidth="1"/>
    <col min="7412" max="7412" width="50" style="656" customWidth="1"/>
    <col min="7413" max="7413" width="44.6640625" style="656" customWidth="1"/>
    <col min="7414" max="7414" width="38.1640625" style="656" customWidth="1"/>
    <col min="7415" max="7415" width="50" style="656" customWidth="1"/>
    <col min="7416" max="7416" width="45" style="656" customWidth="1"/>
    <col min="7417" max="7417" width="38.33203125" style="656" customWidth="1"/>
    <col min="7418" max="7418" width="50" style="656" customWidth="1"/>
    <col min="7419" max="7419" width="45" style="656" customWidth="1"/>
    <col min="7420" max="7420" width="38.33203125" style="656" customWidth="1"/>
    <col min="7421" max="7421" width="50" style="656" customWidth="1"/>
    <col min="7422" max="7422" width="186.33203125" style="656" customWidth="1"/>
    <col min="7423" max="7423" width="45" style="656" customWidth="1"/>
    <col min="7424" max="7424" width="38.33203125" style="656" customWidth="1"/>
    <col min="7425" max="7425" width="49.83203125" style="656" customWidth="1"/>
    <col min="7426" max="7426" width="44.83203125" style="656" customWidth="1"/>
    <col min="7427" max="7427" width="38.1640625" style="656" customWidth="1"/>
    <col min="7428" max="7428" width="49.83203125" style="656" customWidth="1"/>
    <col min="7429" max="7429" width="45" style="656" customWidth="1"/>
    <col min="7430" max="7430" width="38.33203125" style="656" customWidth="1"/>
    <col min="7431" max="7431" width="49.83203125" style="656" customWidth="1"/>
    <col min="7432" max="7432" width="44.83203125" style="656" customWidth="1"/>
    <col min="7433" max="7433" width="38.1640625" style="656" customWidth="1"/>
    <col min="7434" max="7434" width="50" style="656" customWidth="1"/>
    <col min="7435" max="7435" width="45" style="656" customWidth="1"/>
    <col min="7436" max="7436" width="38.33203125" style="656" customWidth="1"/>
    <col min="7437" max="7437" width="50" style="656" customWidth="1"/>
    <col min="7438" max="7438" width="186.33203125" style="656" customWidth="1"/>
    <col min="7439" max="7439" width="45" style="656" customWidth="1"/>
    <col min="7440" max="7440" width="38.33203125" style="656" customWidth="1"/>
    <col min="7441" max="7441" width="49.83203125" style="656" customWidth="1"/>
    <col min="7442" max="7443" width="45" style="656" customWidth="1"/>
    <col min="7444" max="7444" width="50.33203125" style="656" customWidth="1"/>
    <col min="7445" max="7446" width="45" style="656" customWidth="1"/>
    <col min="7447" max="7447" width="50" style="656" customWidth="1"/>
    <col min="7448" max="7449" width="51" style="656" customWidth="1"/>
    <col min="7450" max="7661" width="9.33203125" style="656"/>
    <col min="7662" max="7662" width="186.33203125" style="656" customWidth="1"/>
    <col min="7663" max="7663" width="44.83203125" style="656" customWidth="1"/>
    <col min="7664" max="7664" width="38.33203125" style="656" customWidth="1"/>
    <col min="7665" max="7665" width="50" style="656" customWidth="1"/>
    <col min="7666" max="7666" width="44.33203125" style="656" customWidth="1"/>
    <col min="7667" max="7667" width="37.6640625" style="656" customWidth="1"/>
    <col min="7668" max="7668" width="50" style="656" customWidth="1"/>
    <col min="7669" max="7669" width="44.6640625" style="656" customWidth="1"/>
    <col min="7670" max="7670" width="38.1640625" style="656" customWidth="1"/>
    <col min="7671" max="7671" width="50" style="656" customWidth="1"/>
    <col min="7672" max="7672" width="45" style="656" customWidth="1"/>
    <col min="7673" max="7673" width="38.33203125" style="656" customWidth="1"/>
    <col min="7674" max="7674" width="50" style="656" customWidth="1"/>
    <col min="7675" max="7675" width="45" style="656" customWidth="1"/>
    <col min="7676" max="7676" width="38.33203125" style="656" customWidth="1"/>
    <col min="7677" max="7677" width="50" style="656" customWidth="1"/>
    <col min="7678" max="7678" width="186.33203125" style="656" customWidth="1"/>
    <col min="7679" max="7679" width="45" style="656" customWidth="1"/>
    <col min="7680" max="7680" width="38.33203125" style="656" customWidth="1"/>
    <col min="7681" max="7681" width="49.83203125" style="656" customWidth="1"/>
    <col min="7682" max="7682" width="44.83203125" style="656" customWidth="1"/>
    <col min="7683" max="7683" width="38.1640625" style="656" customWidth="1"/>
    <col min="7684" max="7684" width="49.83203125" style="656" customWidth="1"/>
    <col min="7685" max="7685" width="45" style="656" customWidth="1"/>
    <col min="7686" max="7686" width="38.33203125" style="656" customWidth="1"/>
    <col min="7687" max="7687" width="49.83203125" style="656" customWidth="1"/>
    <col min="7688" max="7688" width="44.83203125" style="656" customWidth="1"/>
    <col min="7689" max="7689" width="38.1640625" style="656" customWidth="1"/>
    <col min="7690" max="7690" width="50" style="656" customWidth="1"/>
    <col min="7691" max="7691" width="45" style="656" customWidth="1"/>
    <col min="7692" max="7692" width="38.33203125" style="656" customWidth="1"/>
    <col min="7693" max="7693" width="50" style="656" customWidth="1"/>
    <col min="7694" max="7694" width="186.33203125" style="656" customWidth="1"/>
    <col min="7695" max="7695" width="45" style="656" customWidth="1"/>
    <col min="7696" max="7696" width="38.33203125" style="656" customWidth="1"/>
    <col min="7697" max="7697" width="49.83203125" style="656" customWidth="1"/>
    <col min="7698" max="7699" width="45" style="656" customWidth="1"/>
    <col min="7700" max="7700" width="50.33203125" style="656" customWidth="1"/>
    <col min="7701" max="7702" width="45" style="656" customWidth="1"/>
    <col min="7703" max="7703" width="50" style="656" customWidth="1"/>
    <col min="7704" max="7705" width="51" style="656" customWidth="1"/>
    <col min="7706" max="7917" width="9.33203125" style="656"/>
    <col min="7918" max="7918" width="186.33203125" style="656" customWidth="1"/>
    <col min="7919" max="7919" width="44.83203125" style="656" customWidth="1"/>
    <col min="7920" max="7920" width="38.33203125" style="656" customWidth="1"/>
    <col min="7921" max="7921" width="50" style="656" customWidth="1"/>
    <col min="7922" max="7922" width="44.33203125" style="656" customWidth="1"/>
    <col min="7923" max="7923" width="37.6640625" style="656" customWidth="1"/>
    <col min="7924" max="7924" width="50" style="656" customWidth="1"/>
    <col min="7925" max="7925" width="44.6640625" style="656" customWidth="1"/>
    <col min="7926" max="7926" width="38.1640625" style="656" customWidth="1"/>
    <col min="7927" max="7927" width="50" style="656" customWidth="1"/>
    <col min="7928" max="7928" width="45" style="656" customWidth="1"/>
    <col min="7929" max="7929" width="38.33203125" style="656" customWidth="1"/>
    <col min="7930" max="7930" width="50" style="656" customWidth="1"/>
    <col min="7931" max="7931" width="45" style="656" customWidth="1"/>
    <col min="7932" max="7932" width="38.33203125" style="656" customWidth="1"/>
    <col min="7933" max="7933" width="50" style="656" customWidth="1"/>
    <col min="7934" max="7934" width="186.33203125" style="656" customWidth="1"/>
    <col min="7935" max="7935" width="45" style="656" customWidth="1"/>
    <col min="7936" max="7936" width="38.33203125" style="656" customWidth="1"/>
    <col min="7937" max="7937" width="49.83203125" style="656" customWidth="1"/>
    <col min="7938" max="7938" width="44.83203125" style="656" customWidth="1"/>
    <col min="7939" max="7939" width="38.1640625" style="656" customWidth="1"/>
    <col min="7940" max="7940" width="49.83203125" style="656" customWidth="1"/>
    <col min="7941" max="7941" width="45" style="656" customWidth="1"/>
    <col min="7942" max="7942" width="38.33203125" style="656" customWidth="1"/>
    <col min="7943" max="7943" width="49.83203125" style="656" customWidth="1"/>
    <col min="7944" max="7944" width="44.83203125" style="656" customWidth="1"/>
    <col min="7945" max="7945" width="38.1640625" style="656" customWidth="1"/>
    <col min="7946" max="7946" width="50" style="656" customWidth="1"/>
    <col min="7947" max="7947" width="45" style="656" customWidth="1"/>
    <col min="7948" max="7948" width="38.33203125" style="656" customWidth="1"/>
    <col min="7949" max="7949" width="50" style="656" customWidth="1"/>
    <col min="7950" max="7950" width="186.33203125" style="656" customWidth="1"/>
    <col min="7951" max="7951" width="45" style="656" customWidth="1"/>
    <col min="7952" max="7952" width="38.33203125" style="656" customWidth="1"/>
    <col min="7953" max="7953" width="49.83203125" style="656" customWidth="1"/>
    <col min="7954" max="7955" width="45" style="656" customWidth="1"/>
    <col min="7956" max="7956" width="50.33203125" style="656" customWidth="1"/>
    <col min="7957" max="7958" width="45" style="656" customWidth="1"/>
    <col min="7959" max="7959" width="50" style="656" customWidth="1"/>
    <col min="7960" max="7961" width="51" style="656" customWidth="1"/>
    <col min="7962" max="8173" width="9.33203125" style="656"/>
    <col min="8174" max="8174" width="186.33203125" style="656" customWidth="1"/>
    <col min="8175" max="8175" width="44.83203125" style="656" customWidth="1"/>
    <col min="8176" max="8176" width="38.33203125" style="656" customWidth="1"/>
    <col min="8177" max="8177" width="50" style="656" customWidth="1"/>
    <col min="8178" max="8178" width="44.33203125" style="656" customWidth="1"/>
    <col min="8179" max="8179" width="37.6640625" style="656" customWidth="1"/>
    <col min="8180" max="8180" width="50" style="656" customWidth="1"/>
    <col min="8181" max="8181" width="44.6640625" style="656" customWidth="1"/>
    <col min="8182" max="8182" width="38.1640625" style="656" customWidth="1"/>
    <col min="8183" max="8183" width="50" style="656" customWidth="1"/>
    <col min="8184" max="8184" width="45" style="656" customWidth="1"/>
    <col min="8185" max="8185" width="38.33203125" style="656" customWidth="1"/>
    <col min="8186" max="8186" width="50" style="656" customWidth="1"/>
    <col min="8187" max="8187" width="45" style="656" customWidth="1"/>
    <col min="8188" max="8188" width="38.33203125" style="656" customWidth="1"/>
    <col min="8189" max="8189" width="50" style="656" customWidth="1"/>
    <col min="8190" max="8190" width="186.33203125" style="656" customWidth="1"/>
    <col min="8191" max="8191" width="45" style="656" customWidth="1"/>
    <col min="8192" max="8192" width="38.33203125" style="656" customWidth="1"/>
    <col min="8193" max="8193" width="49.83203125" style="656" customWidth="1"/>
    <col min="8194" max="8194" width="44.83203125" style="656" customWidth="1"/>
    <col min="8195" max="8195" width="38.1640625" style="656" customWidth="1"/>
    <col min="8196" max="8196" width="49.83203125" style="656" customWidth="1"/>
    <col min="8197" max="8197" width="45" style="656" customWidth="1"/>
    <col min="8198" max="8198" width="38.33203125" style="656" customWidth="1"/>
    <col min="8199" max="8199" width="49.83203125" style="656" customWidth="1"/>
    <col min="8200" max="8200" width="44.83203125" style="656" customWidth="1"/>
    <col min="8201" max="8201" width="38.1640625" style="656" customWidth="1"/>
    <col min="8202" max="8202" width="50" style="656" customWidth="1"/>
    <col min="8203" max="8203" width="45" style="656" customWidth="1"/>
    <col min="8204" max="8204" width="38.33203125" style="656" customWidth="1"/>
    <col min="8205" max="8205" width="50" style="656" customWidth="1"/>
    <col min="8206" max="8206" width="186.33203125" style="656" customWidth="1"/>
    <col min="8207" max="8207" width="45" style="656" customWidth="1"/>
    <col min="8208" max="8208" width="38.33203125" style="656" customWidth="1"/>
    <col min="8209" max="8209" width="49.83203125" style="656" customWidth="1"/>
    <col min="8210" max="8211" width="45" style="656" customWidth="1"/>
    <col min="8212" max="8212" width="50.33203125" style="656" customWidth="1"/>
    <col min="8213" max="8214" width="45" style="656" customWidth="1"/>
    <col min="8215" max="8215" width="50" style="656" customWidth="1"/>
    <col min="8216" max="8217" width="51" style="656" customWidth="1"/>
    <col min="8218" max="8429" width="9.33203125" style="656"/>
    <col min="8430" max="8430" width="186.33203125" style="656" customWidth="1"/>
    <col min="8431" max="8431" width="44.83203125" style="656" customWidth="1"/>
    <col min="8432" max="8432" width="38.33203125" style="656" customWidth="1"/>
    <col min="8433" max="8433" width="50" style="656" customWidth="1"/>
    <col min="8434" max="8434" width="44.33203125" style="656" customWidth="1"/>
    <col min="8435" max="8435" width="37.6640625" style="656" customWidth="1"/>
    <col min="8436" max="8436" width="50" style="656" customWidth="1"/>
    <col min="8437" max="8437" width="44.6640625" style="656" customWidth="1"/>
    <col min="8438" max="8438" width="38.1640625" style="656" customWidth="1"/>
    <col min="8439" max="8439" width="50" style="656" customWidth="1"/>
    <col min="8440" max="8440" width="45" style="656" customWidth="1"/>
    <col min="8441" max="8441" width="38.33203125" style="656" customWidth="1"/>
    <col min="8442" max="8442" width="50" style="656" customWidth="1"/>
    <col min="8443" max="8443" width="45" style="656" customWidth="1"/>
    <col min="8444" max="8444" width="38.33203125" style="656" customWidth="1"/>
    <col min="8445" max="8445" width="50" style="656" customWidth="1"/>
    <col min="8446" max="8446" width="186.33203125" style="656" customWidth="1"/>
    <col min="8447" max="8447" width="45" style="656" customWidth="1"/>
    <col min="8448" max="8448" width="38.33203125" style="656" customWidth="1"/>
    <col min="8449" max="8449" width="49.83203125" style="656" customWidth="1"/>
    <col min="8450" max="8450" width="44.83203125" style="656" customWidth="1"/>
    <col min="8451" max="8451" width="38.1640625" style="656" customWidth="1"/>
    <col min="8452" max="8452" width="49.83203125" style="656" customWidth="1"/>
    <col min="8453" max="8453" width="45" style="656" customWidth="1"/>
    <col min="8454" max="8454" width="38.33203125" style="656" customWidth="1"/>
    <col min="8455" max="8455" width="49.83203125" style="656" customWidth="1"/>
    <col min="8456" max="8456" width="44.83203125" style="656" customWidth="1"/>
    <col min="8457" max="8457" width="38.1640625" style="656" customWidth="1"/>
    <col min="8458" max="8458" width="50" style="656" customWidth="1"/>
    <col min="8459" max="8459" width="45" style="656" customWidth="1"/>
    <col min="8460" max="8460" width="38.33203125" style="656" customWidth="1"/>
    <col min="8461" max="8461" width="50" style="656" customWidth="1"/>
    <col min="8462" max="8462" width="186.33203125" style="656" customWidth="1"/>
    <col min="8463" max="8463" width="45" style="656" customWidth="1"/>
    <col min="8464" max="8464" width="38.33203125" style="656" customWidth="1"/>
    <col min="8465" max="8465" width="49.83203125" style="656" customWidth="1"/>
    <col min="8466" max="8467" width="45" style="656" customWidth="1"/>
    <col min="8468" max="8468" width="50.33203125" style="656" customWidth="1"/>
    <col min="8469" max="8470" width="45" style="656" customWidth="1"/>
    <col min="8471" max="8471" width="50" style="656" customWidth="1"/>
    <col min="8472" max="8473" width="51" style="656" customWidth="1"/>
    <col min="8474" max="8685" width="9.33203125" style="656"/>
    <col min="8686" max="8686" width="186.33203125" style="656" customWidth="1"/>
    <col min="8687" max="8687" width="44.83203125" style="656" customWidth="1"/>
    <col min="8688" max="8688" width="38.33203125" style="656" customWidth="1"/>
    <col min="8689" max="8689" width="50" style="656" customWidth="1"/>
    <col min="8690" max="8690" width="44.33203125" style="656" customWidth="1"/>
    <col min="8691" max="8691" width="37.6640625" style="656" customWidth="1"/>
    <col min="8692" max="8692" width="50" style="656" customWidth="1"/>
    <col min="8693" max="8693" width="44.6640625" style="656" customWidth="1"/>
    <col min="8694" max="8694" width="38.1640625" style="656" customWidth="1"/>
    <col min="8695" max="8695" width="50" style="656" customWidth="1"/>
    <col min="8696" max="8696" width="45" style="656" customWidth="1"/>
    <col min="8697" max="8697" width="38.33203125" style="656" customWidth="1"/>
    <col min="8698" max="8698" width="50" style="656" customWidth="1"/>
    <col min="8699" max="8699" width="45" style="656" customWidth="1"/>
    <col min="8700" max="8700" width="38.33203125" style="656" customWidth="1"/>
    <col min="8701" max="8701" width="50" style="656" customWidth="1"/>
    <col min="8702" max="8702" width="186.33203125" style="656" customWidth="1"/>
    <col min="8703" max="8703" width="45" style="656" customWidth="1"/>
    <col min="8704" max="8704" width="38.33203125" style="656" customWidth="1"/>
    <col min="8705" max="8705" width="49.83203125" style="656" customWidth="1"/>
    <col min="8706" max="8706" width="44.83203125" style="656" customWidth="1"/>
    <col min="8707" max="8707" width="38.1640625" style="656" customWidth="1"/>
    <col min="8708" max="8708" width="49.83203125" style="656" customWidth="1"/>
    <col min="8709" max="8709" width="45" style="656" customWidth="1"/>
    <col min="8710" max="8710" width="38.33203125" style="656" customWidth="1"/>
    <col min="8711" max="8711" width="49.83203125" style="656" customWidth="1"/>
    <col min="8712" max="8712" width="44.83203125" style="656" customWidth="1"/>
    <col min="8713" max="8713" width="38.1640625" style="656" customWidth="1"/>
    <col min="8714" max="8714" width="50" style="656" customWidth="1"/>
    <col min="8715" max="8715" width="45" style="656" customWidth="1"/>
    <col min="8716" max="8716" width="38.33203125" style="656" customWidth="1"/>
    <col min="8717" max="8717" width="50" style="656" customWidth="1"/>
    <col min="8718" max="8718" width="186.33203125" style="656" customWidth="1"/>
    <col min="8719" max="8719" width="45" style="656" customWidth="1"/>
    <col min="8720" max="8720" width="38.33203125" style="656" customWidth="1"/>
    <col min="8721" max="8721" width="49.83203125" style="656" customWidth="1"/>
    <col min="8722" max="8723" width="45" style="656" customWidth="1"/>
    <col min="8724" max="8724" width="50.33203125" style="656" customWidth="1"/>
    <col min="8725" max="8726" width="45" style="656" customWidth="1"/>
    <col min="8727" max="8727" width="50" style="656" customWidth="1"/>
    <col min="8728" max="8729" width="51" style="656" customWidth="1"/>
    <col min="8730" max="8941" width="9.33203125" style="656"/>
    <col min="8942" max="8942" width="186.33203125" style="656" customWidth="1"/>
    <col min="8943" max="8943" width="44.83203125" style="656" customWidth="1"/>
    <col min="8944" max="8944" width="38.33203125" style="656" customWidth="1"/>
    <col min="8945" max="8945" width="50" style="656" customWidth="1"/>
    <col min="8946" max="8946" width="44.33203125" style="656" customWidth="1"/>
    <col min="8947" max="8947" width="37.6640625" style="656" customWidth="1"/>
    <col min="8948" max="8948" width="50" style="656" customWidth="1"/>
    <col min="8949" max="8949" width="44.6640625" style="656" customWidth="1"/>
    <col min="8950" max="8950" width="38.1640625" style="656" customWidth="1"/>
    <col min="8951" max="8951" width="50" style="656" customWidth="1"/>
    <col min="8952" max="8952" width="45" style="656" customWidth="1"/>
    <col min="8953" max="8953" width="38.33203125" style="656" customWidth="1"/>
    <col min="8954" max="8954" width="50" style="656" customWidth="1"/>
    <col min="8955" max="8955" width="45" style="656" customWidth="1"/>
    <col min="8956" max="8956" width="38.33203125" style="656" customWidth="1"/>
    <col min="8957" max="8957" width="50" style="656" customWidth="1"/>
    <col min="8958" max="8958" width="186.33203125" style="656" customWidth="1"/>
    <col min="8959" max="8959" width="45" style="656" customWidth="1"/>
    <col min="8960" max="8960" width="38.33203125" style="656" customWidth="1"/>
    <col min="8961" max="8961" width="49.83203125" style="656" customWidth="1"/>
    <col min="8962" max="8962" width="44.83203125" style="656" customWidth="1"/>
    <col min="8963" max="8963" width="38.1640625" style="656" customWidth="1"/>
    <col min="8964" max="8964" width="49.83203125" style="656" customWidth="1"/>
    <col min="8965" max="8965" width="45" style="656" customWidth="1"/>
    <col min="8966" max="8966" width="38.33203125" style="656" customWidth="1"/>
    <col min="8967" max="8967" width="49.83203125" style="656" customWidth="1"/>
    <col min="8968" max="8968" width="44.83203125" style="656" customWidth="1"/>
    <col min="8969" max="8969" width="38.1640625" style="656" customWidth="1"/>
    <col min="8970" max="8970" width="50" style="656" customWidth="1"/>
    <col min="8971" max="8971" width="45" style="656" customWidth="1"/>
    <col min="8972" max="8972" width="38.33203125" style="656" customWidth="1"/>
    <col min="8973" max="8973" width="50" style="656" customWidth="1"/>
    <col min="8974" max="8974" width="186.33203125" style="656" customWidth="1"/>
    <col min="8975" max="8975" width="45" style="656" customWidth="1"/>
    <col min="8976" max="8976" width="38.33203125" style="656" customWidth="1"/>
    <col min="8977" max="8977" width="49.83203125" style="656" customWidth="1"/>
    <col min="8978" max="8979" width="45" style="656" customWidth="1"/>
    <col min="8980" max="8980" width="50.33203125" style="656" customWidth="1"/>
    <col min="8981" max="8982" width="45" style="656" customWidth="1"/>
    <col min="8983" max="8983" width="50" style="656" customWidth="1"/>
    <col min="8984" max="8985" width="51" style="656" customWidth="1"/>
    <col min="8986" max="9197" width="9.33203125" style="656"/>
    <col min="9198" max="9198" width="186.33203125" style="656" customWidth="1"/>
    <col min="9199" max="9199" width="44.83203125" style="656" customWidth="1"/>
    <col min="9200" max="9200" width="38.33203125" style="656" customWidth="1"/>
    <col min="9201" max="9201" width="50" style="656" customWidth="1"/>
    <col min="9202" max="9202" width="44.33203125" style="656" customWidth="1"/>
    <col min="9203" max="9203" width="37.6640625" style="656" customWidth="1"/>
    <col min="9204" max="9204" width="50" style="656" customWidth="1"/>
    <col min="9205" max="9205" width="44.6640625" style="656" customWidth="1"/>
    <col min="9206" max="9206" width="38.1640625" style="656" customWidth="1"/>
    <col min="9207" max="9207" width="50" style="656" customWidth="1"/>
    <col min="9208" max="9208" width="45" style="656" customWidth="1"/>
    <col min="9209" max="9209" width="38.33203125" style="656" customWidth="1"/>
    <col min="9210" max="9210" width="50" style="656" customWidth="1"/>
    <col min="9211" max="9211" width="45" style="656" customWidth="1"/>
    <col min="9212" max="9212" width="38.33203125" style="656" customWidth="1"/>
    <col min="9213" max="9213" width="50" style="656" customWidth="1"/>
    <col min="9214" max="9214" width="186.33203125" style="656" customWidth="1"/>
    <col min="9215" max="9215" width="45" style="656" customWidth="1"/>
    <col min="9216" max="9216" width="38.33203125" style="656" customWidth="1"/>
    <col min="9217" max="9217" width="49.83203125" style="656" customWidth="1"/>
    <col min="9218" max="9218" width="44.83203125" style="656" customWidth="1"/>
    <col min="9219" max="9219" width="38.1640625" style="656" customWidth="1"/>
    <col min="9220" max="9220" width="49.83203125" style="656" customWidth="1"/>
    <col min="9221" max="9221" width="45" style="656" customWidth="1"/>
    <col min="9222" max="9222" width="38.33203125" style="656" customWidth="1"/>
    <col min="9223" max="9223" width="49.83203125" style="656" customWidth="1"/>
    <col min="9224" max="9224" width="44.83203125" style="656" customWidth="1"/>
    <col min="9225" max="9225" width="38.1640625" style="656" customWidth="1"/>
    <col min="9226" max="9226" width="50" style="656" customWidth="1"/>
    <col min="9227" max="9227" width="45" style="656" customWidth="1"/>
    <col min="9228" max="9228" width="38.33203125" style="656" customWidth="1"/>
    <col min="9229" max="9229" width="50" style="656" customWidth="1"/>
    <col min="9230" max="9230" width="186.33203125" style="656" customWidth="1"/>
    <col min="9231" max="9231" width="45" style="656" customWidth="1"/>
    <col min="9232" max="9232" width="38.33203125" style="656" customWidth="1"/>
    <col min="9233" max="9233" width="49.83203125" style="656" customWidth="1"/>
    <col min="9234" max="9235" width="45" style="656" customWidth="1"/>
    <col min="9236" max="9236" width="50.33203125" style="656" customWidth="1"/>
    <col min="9237" max="9238" width="45" style="656" customWidth="1"/>
    <col min="9239" max="9239" width="50" style="656" customWidth="1"/>
    <col min="9240" max="9241" width="51" style="656" customWidth="1"/>
    <col min="9242" max="9453" width="9.33203125" style="656"/>
    <col min="9454" max="9454" width="186.33203125" style="656" customWidth="1"/>
    <col min="9455" max="9455" width="44.83203125" style="656" customWidth="1"/>
    <col min="9456" max="9456" width="38.33203125" style="656" customWidth="1"/>
    <col min="9457" max="9457" width="50" style="656" customWidth="1"/>
    <col min="9458" max="9458" width="44.33203125" style="656" customWidth="1"/>
    <col min="9459" max="9459" width="37.6640625" style="656" customWidth="1"/>
    <col min="9460" max="9460" width="50" style="656" customWidth="1"/>
    <col min="9461" max="9461" width="44.6640625" style="656" customWidth="1"/>
    <col min="9462" max="9462" width="38.1640625" style="656" customWidth="1"/>
    <col min="9463" max="9463" width="50" style="656" customWidth="1"/>
    <col min="9464" max="9464" width="45" style="656" customWidth="1"/>
    <col min="9465" max="9465" width="38.33203125" style="656" customWidth="1"/>
    <col min="9466" max="9466" width="50" style="656" customWidth="1"/>
    <col min="9467" max="9467" width="45" style="656" customWidth="1"/>
    <col min="9468" max="9468" width="38.33203125" style="656" customWidth="1"/>
    <col min="9469" max="9469" width="50" style="656" customWidth="1"/>
    <col min="9470" max="9470" width="186.33203125" style="656" customWidth="1"/>
    <col min="9471" max="9471" width="45" style="656" customWidth="1"/>
    <col min="9472" max="9472" width="38.33203125" style="656" customWidth="1"/>
    <col min="9473" max="9473" width="49.83203125" style="656" customWidth="1"/>
    <col min="9474" max="9474" width="44.83203125" style="656" customWidth="1"/>
    <col min="9475" max="9475" width="38.1640625" style="656" customWidth="1"/>
    <col min="9476" max="9476" width="49.83203125" style="656" customWidth="1"/>
    <col min="9477" max="9477" width="45" style="656" customWidth="1"/>
    <col min="9478" max="9478" width="38.33203125" style="656" customWidth="1"/>
    <col min="9479" max="9479" width="49.83203125" style="656" customWidth="1"/>
    <col min="9480" max="9480" width="44.83203125" style="656" customWidth="1"/>
    <col min="9481" max="9481" width="38.1640625" style="656" customWidth="1"/>
    <col min="9482" max="9482" width="50" style="656" customWidth="1"/>
    <col min="9483" max="9483" width="45" style="656" customWidth="1"/>
    <col min="9484" max="9484" width="38.33203125" style="656" customWidth="1"/>
    <col min="9485" max="9485" width="50" style="656" customWidth="1"/>
    <col min="9486" max="9486" width="186.33203125" style="656" customWidth="1"/>
    <col min="9487" max="9487" width="45" style="656" customWidth="1"/>
    <col min="9488" max="9488" width="38.33203125" style="656" customWidth="1"/>
    <col min="9489" max="9489" width="49.83203125" style="656" customWidth="1"/>
    <col min="9490" max="9491" width="45" style="656" customWidth="1"/>
    <col min="9492" max="9492" width="50.33203125" style="656" customWidth="1"/>
    <col min="9493" max="9494" width="45" style="656" customWidth="1"/>
    <col min="9495" max="9495" width="50" style="656" customWidth="1"/>
    <col min="9496" max="9497" width="51" style="656" customWidth="1"/>
    <col min="9498" max="9709" width="9.33203125" style="656"/>
    <col min="9710" max="9710" width="186.33203125" style="656" customWidth="1"/>
    <col min="9711" max="9711" width="44.83203125" style="656" customWidth="1"/>
    <col min="9712" max="9712" width="38.33203125" style="656" customWidth="1"/>
    <col min="9713" max="9713" width="50" style="656" customWidth="1"/>
    <col min="9714" max="9714" width="44.33203125" style="656" customWidth="1"/>
    <col min="9715" max="9715" width="37.6640625" style="656" customWidth="1"/>
    <col min="9716" max="9716" width="50" style="656" customWidth="1"/>
    <col min="9717" max="9717" width="44.6640625" style="656" customWidth="1"/>
    <col min="9718" max="9718" width="38.1640625" style="656" customWidth="1"/>
    <col min="9719" max="9719" width="50" style="656" customWidth="1"/>
    <col min="9720" max="9720" width="45" style="656" customWidth="1"/>
    <col min="9721" max="9721" width="38.33203125" style="656" customWidth="1"/>
    <col min="9722" max="9722" width="50" style="656" customWidth="1"/>
    <col min="9723" max="9723" width="45" style="656" customWidth="1"/>
    <col min="9724" max="9724" width="38.33203125" style="656" customWidth="1"/>
    <col min="9725" max="9725" width="50" style="656" customWidth="1"/>
    <col min="9726" max="9726" width="186.33203125" style="656" customWidth="1"/>
    <col min="9727" max="9727" width="45" style="656" customWidth="1"/>
    <col min="9728" max="9728" width="38.33203125" style="656" customWidth="1"/>
    <col min="9729" max="9729" width="49.83203125" style="656" customWidth="1"/>
    <col min="9730" max="9730" width="44.83203125" style="656" customWidth="1"/>
    <col min="9731" max="9731" width="38.1640625" style="656" customWidth="1"/>
    <col min="9732" max="9732" width="49.83203125" style="656" customWidth="1"/>
    <col min="9733" max="9733" width="45" style="656" customWidth="1"/>
    <col min="9734" max="9734" width="38.33203125" style="656" customWidth="1"/>
    <col min="9735" max="9735" width="49.83203125" style="656" customWidth="1"/>
    <col min="9736" max="9736" width="44.83203125" style="656" customWidth="1"/>
    <col min="9737" max="9737" width="38.1640625" style="656" customWidth="1"/>
    <col min="9738" max="9738" width="50" style="656" customWidth="1"/>
    <col min="9739" max="9739" width="45" style="656" customWidth="1"/>
    <col min="9740" max="9740" width="38.33203125" style="656" customWidth="1"/>
    <col min="9741" max="9741" width="50" style="656" customWidth="1"/>
    <col min="9742" max="9742" width="186.33203125" style="656" customWidth="1"/>
    <col min="9743" max="9743" width="45" style="656" customWidth="1"/>
    <col min="9744" max="9744" width="38.33203125" style="656" customWidth="1"/>
    <col min="9745" max="9745" width="49.83203125" style="656" customWidth="1"/>
    <col min="9746" max="9747" width="45" style="656" customWidth="1"/>
    <col min="9748" max="9748" width="50.33203125" style="656" customWidth="1"/>
    <col min="9749" max="9750" width="45" style="656" customWidth="1"/>
    <col min="9751" max="9751" width="50" style="656" customWidth="1"/>
    <col min="9752" max="9753" width="51" style="656" customWidth="1"/>
    <col min="9754" max="9965" width="9.33203125" style="656"/>
    <col min="9966" max="9966" width="186.33203125" style="656" customWidth="1"/>
    <col min="9967" max="9967" width="44.83203125" style="656" customWidth="1"/>
    <col min="9968" max="9968" width="38.33203125" style="656" customWidth="1"/>
    <col min="9969" max="9969" width="50" style="656" customWidth="1"/>
    <col min="9970" max="9970" width="44.33203125" style="656" customWidth="1"/>
    <col min="9971" max="9971" width="37.6640625" style="656" customWidth="1"/>
    <col min="9972" max="9972" width="50" style="656" customWidth="1"/>
    <col min="9973" max="9973" width="44.6640625" style="656" customWidth="1"/>
    <col min="9974" max="9974" width="38.1640625" style="656" customWidth="1"/>
    <col min="9975" max="9975" width="50" style="656" customWidth="1"/>
    <col min="9976" max="9976" width="45" style="656" customWidth="1"/>
    <col min="9977" max="9977" width="38.33203125" style="656" customWidth="1"/>
    <col min="9978" max="9978" width="50" style="656" customWidth="1"/>
    <col min="9979" max="9979" width="45" style="656" customWidth="1"/>
    <col min="9980" max="9980" width="38.33203125" style="656" customWidth="1"/>
    <col min="9981" max="9981" width="50" style="656" customWidth="1"/>
    <col min="9982" max="9982" width="186.33203125" style="656" customWidth="1"/>
    <col min="9983" max="9983" width="45" style="656" customWidth="1"/>
    <col min="9984" max="9984" width="38.33203125" style="656" customWidth="1"/>
    <col min="9985" max="9985" width="49.83203125" style="656" customWidth="1"/>
    <col min="9986" max="9986" width="44.83203125" style="656" customWidth="1"/>
    <col min="9987" max="9987" width="38.1640625" style="656" customWidth="1"/>
    <col min="9988" max="9988" width="49.83203125" style="656" customWidth="1"/>
    <col min="9989" max="9989" width="45" style="656" customWidth="1"/>
    <col min="9990" max="9990" width="38.33203125" style="656" customWidth="1"/>
    <col min="9991" max="9991" width="49.83203125" style="656" customWidth="1"/>
    <col min="9992" max="9992" width="44.83203125" style="656" customWidth="1"/>
    <col min="9993" max="9993" width="38.1640625" style="656" customWidth="1"/>
    <col min="9994" max="9994" width="50" style="656" customWidth="1"/>
    <col min="9995" max="9995" width="45" style="656" customWidth="1"/>
    <col min="9996" max="9996" width="38.33203125" style="656" customWidth="1"/>
    <col min="9997" max="9997" width="50" style="656" customWidth="1"/>
    <col min="9998" max="9998" width="186.33203125" style="656" customWidth="1"/>
    <col min="9999" max="9999" width="45" style="656" customWidth="1"/>
    <col min="10000" max="10000" width="38.33203125" style="656" customWidth="1"/>
    <col min="10001" max="10001" width="49.83203125" style="656" customWidth="1"/>
    <col min="10002" max="10003" width="45" style="656" customWidth="1"/>
    <col min="10004" max="10004" width="50.33203125" style="656" customWidth="1"/>
    <col min="10005" max="10006" width="45" style="656" customWidth="1"/>
    <col min="10007" max="10007" width="50" style="656" customWidth="1"/>
    <col min="10008" max="10009" width="51" style="656" customWidth="1"/>
    <col min="10010" max="10221" width="9.33203125" style="656"/>
    <col min="10222" max="10222" width="186.33203125" style="656" customWidth="1"/>
    <col min="10223" max="10223" width="44.83203125" style="656" customWidth="1"/>
    <col min="10224" max="10224" width="38.33203125" style="656" customWidth="1"/>
    <col min="10225" max="10225" width="50" style="656" customWidth="1"/>
    <col min="10226" max="10226" width="44.33203125" style="656" customWidth="1"/>
    <col min="10227" max="10227" width="37.6640625" style="656" customWidth="1"/>
    <col min="10228" max="10228" width="50" style="656" customWidth="1"/>
    <col min="10229" max="10229" width="44.6640625" style="656" customWidth="1"/>
    <col min="10230" max="10230" width="38.1640625" style="656" customWidth="1"/>
    <col min="10231" max="10231" width="50" style="656" customWidth="1"/>
    <col min="10232" max="10232" width="45" style="656" customWidth="1"/>
    <col min="10233" max="10233" width="38.33203125" style="656" customWidth="1"/>
    <col min="10234" max="10234" width="50" style="656" customWidth="1"/>
    <col min="10235" max="10235" width="45" style="656" customWidth="1"/>
    <col min="10236" max="10236" width="38.33203125" style="656" customWidth="1"/>
    <col min="10237" max="10237" width="50" style="656" customWidth="1"/>
    <col min="10238" max="10238" width="186.33203125" style="656" customWidth="1"/>
    <col min="10239" max="10239" width="45" style="656" customWidth="1"/>
    <col min="10240" max="10240" width="38.33203125" style="656" customWidth="1"/>
    <col min="10241" max="10241" width="49.83203125" style="656" customWidth="1"/>
    <col min="10242" max="10242" width="44.83203125" style="656" customWidth="1"/>
    <col min="10243" max="10243" width="38.1640625" style="656" customWidth="1"/>
    <col min="10244" max="10244" width="49.83203125" style="656" customWidth="1"/>
    <col min="10245" max="10245" width="45" style="656" customWidth="1"/>
    <col min="10246" max="10246" width="38.33203125" style="656" customWidth="1"/>
    <col min="10247" max="10247" width="49.83203125" style="656" customWidth="1"/>
    <col min="10248" max="10248" width="44.83203125" style="656" customWidth="1"/>
    <col min="10249" max="10249" width="38.1640625" style="656" customWidth="1"/>
    <col min="10250" max="10250" width="50" style="656" customWidth="1"/>
    <col min="10251" max="10251" width="45" style="656" customWidth="1"/>
    <col min="10252" max="10252" width="38.33203125" style="656" customWidth="1"/>
    <col min="10253" max="10253" width="50" style="656" customWidth="1"/>
    <col min="10254" max="10254" width="186.33203125" style="656" customWidth="1"/>
    <col min="10255" max="10255" width="45" style="656" customWidth="1"/>
    <col min="10256" max="10256" width="38.33203125" style="656" customWidth="1"/>
    <col min="10257" max="10257" width="49.83203125" style="656" customWidth="1"/>
    <col min="10258" max="10259" width="45" style="656" customWidth="1"/>
    <col min="10260" max="10260" width="50.33203125" style="656" customWidth="1"/>
    <col min="10261" max="10262" width="45" style="656" customWidth="1"/>
    <col min="10263" max="10263" width="50" style="656" customWidth="1"/>
    <col min="10264" max="10265" width="51" style="656" customWidth="1"/>
    <col min="10266" max="10477" width="9.33203125" style="656"/>
    <col min="10478" max="10478" width="186.33203125" style="656" customWidth="1"/>
    <col min="10479" max="10479" width="44.83203125" style="656" customWidth="1"/>
    <col min="10480" max="10480" width="38.33203125" style="656" customWidth="1"/>
    <col min="10481" max="10481" width="50" style="656" customWidth="1"/>
    <col min="10482" max="10482" width="44.33203125" style="656" customWidth="1"/>
    <col min="10483" max="10483" width="37.6640625" style="656" customWidth="1"/>
    <col min="10484" max="10484" width="50" style="656" customWidth="1"/>
    <col min="10485" max="10485" width="44.6640625" style="656" customWidth="1"/>
    <col min="10486" max="10486" width="38.1640625" style="656" customWidth="1"/>
    <col min="10487" max="10487" width="50" style="656" customWidth="1"/>
    <col min="10488" max="10488" width="45" style="656" customWidth="1"/>
    <col min="10489" max="10489" width="38.33203125" style="656" customWidth="1"/>
    <col min="10490" max="10490" width="50" style="656" customWidth="1"/>
    <col min="10491" max="10491" width="45" style="656" customWidth="1"/>
    <col min="10492" max="10492" width="38.33203125" style="656" customWidth="1"/>
    <col min="10493" max="10493" width="50" style="656" customWidth="1"/>
    <col min="10494" max="10494" width="186.33203125" style="656" customWidth="1"/>
    <col min="10495" max="10495" width="45" style="656" customWidth="1"/>
    <col min="10496" max="10496" width="38.33203125" style="656" customWidth="1"/>
    <col min="10497" max="10497" width="49.83203125" style="656" customWidth="1"/>
    <col min="10498" max="10498" width="44.83203125" style="656" customWidth="1"/>
    <col min="10499" max="10499" width="38.1640625" style="656" customWidth="1"/>
    <col min="10500" max="10500" width="49.83203125" style="656" customWidth="1"/>
    <col min="10501" max="10501" width="45" style="656" customWidth="1"/>
    <col min="10502" max="10502" width="38.33203125" style="656" customWidth="1"/>
    <col min="10503" max="10503" width="49.83203125" style="656" customWidth="1"/>
    <col min="10504" max="10504" width="44.83203125" style="656" customWidth="1"/>
    <col min="10505" max="10505" width="38.1640625" style="656" customWidth="1"/>
    <col min="10506" max="10506" width="50" style="656" customWidth="1"/>
    <col min="10507" max="10507" width="45" style="656" customWidth="1"/>
    <col min="10508" max="10508" width="38.33203125" style="656" customWidth="1"/>
    <col min="10509" max="10509" width="50" style="656" customWidth="1"/>
    <col min="10510" max="10510" width="186.33203125" style="656" customWidth="1"/>
    <col min="10511" max="10511" width="45" style="656" customWidth="1"/>
    <col min="10512" max="10512" width="38.33203125" style="656" customWidth="1"/>
    <col min="10513" max="10513" width="49.83203125" style="656" customWidth="1"/>
    <col min="10514" max="10515" width="45" style="656" customWidth="1"/>
    <col min="10516" max="10516" width="50.33203125" style="656" customWidth="1"/>
    <col min="10517" max="10518" width="45" style="656" customWidth="1"/>
    <col min="10519" max="10519" width="50" style="656" customWidth="1"/>
    <col min="10520" max="10521" width="51" style="656" customWidth="1"/>
    <col min="10522" max="10733" width="9.33203125" style="656"/>
    <col min="10734" max="10734" width="186.33203125" style="656" customWidth="1"/>
    <col min="10735" max="10735" width="44.83203125" style="656" customWidth="1"/>
    <col min="10736" max="10736" width="38.33203125" style="656" customWidth="1"/>
    <col min="10737" max="10737" width="50" style="656" customWidth="1"/>
    <col min="10738" max="10738" width="44.33203125" style="656" customWidth="1"/>
    <col min="10739" max="10739" width="37.6640625" style="656" customWidth="1"/>
    <col min="10740" max="10740" width="50" style="656" customWidth="1"/>
    <col min="10741" max="10741" width="44.6640625" style="656" customWidth="1"/>
    <col min="10742" max="10742" width="38.1640625" style="656" customWidth="1"/>
    <col min="10743" max="10743" width="50" style="656" customWidth="1"/>
    <col min="10744" max="10744" width="45" style="656" customWidth="1"/>
    <col min="10745" max="10745" width="38.33203125" style="656" customWidth="1"/>
    <col min="10746" max="10746" width="50" style="656" customWidth="1"/>
    <col min="10747" max="10747" width="45" style="656" customWidth="1"/>
    <col min="10748" max="10748" width="38.33203125" style="656" customWidth="1"/>
    <col min="10749" max="10749" width="50" style="656" customWidth="1"/>
    <col min="10750" max="10750" width="186.33203125" style="656" customWidth="1"/>
    <col min="10751" max="10751" width="45" style="656" customWidth="1"/>
    <col min="10752" max="10752" width="38.33203125" style="656" customWidth="1"/>
    <col min="10753" max="10753" width="49.83203125" style="656" customWidth="1"/>
    <col min="10754" max="10754" width="44.83203125" style="656" customWidth="1"/>
    <col min="10755" max="10755" width="38.1640625" style="656" customWidth="1"/>
    <col min="10756" max="10756" width="49.83203125" style="656" customWidth="1"/>
    <col min="10757" max="10757" width="45" style="656" customWidth="1"/>
    <col min="10758" max="10758" width="38.33203125" style="656" customWidth="1"/>
    <col min="10759" max="10759" width="49.83203125" style="656" customWidth="1"/>
    <col min="10760" max="10760" width="44.83203125" style="656" customWidth="1"/>
    <col min="10761" max="10761" width="38.1640625" style="656" customWidth="1"/>
    <col min="10762" max="10762" width="50" style="656" customWidth="1"/>
    <col min="10763" max="10763" width="45" style="656" customWidth="1"/>
    <col min="10764" max="10764" width="38.33203125" style="656" customWidth="1"/>
    <col min="10765" max="10765" width="50" style="656" customWidth="1"/>
    <col min="10766" max="10766" width="186.33203125" style="656" customWidth="1"/>
    <col min="10767" max="10767" width="45" style="656" customWidth="1"/>
    <col min="10768" max="10768" width="38.33203125" style="656" customWidth="1"/>
    <col min="10769" max="10769" width="49.83203125" style="656" customWidth="1"/>
    <col min="10770" max="10771" width="45" style="656" customWidth="1"/>
    <col min="10772" max="10772" width="50.33203125" style="656" customWidth="1"/>
    <col min="10773" max="10774" width="45" style="656" customWidth="1"/>
    <col min="10775" max="10775" width="50" style="656" customWidth="1"/>
    <col min="10776" max="10777" width="51" style="656" customWidth="1"/>
    <col min="10778" max="10989" width="9.33203125" style="656"/>
    <col min="10990" max="10990" width="186.33203125" style="656" customWidth="1"/>
    <col min="10991" max="10991" width="44.83203125" style="656" customWidth="1"/>
    <col min="10992" max="10992" width="38.33203125" style="656" customWidth="1"/>
    <col min="10993" max="10993" width="50" style="656" customWidth="1"/>
    <col min="10994" max="10994" width="44.33203125" style="656" customWidth="1"/>
    <col min="10995" max="10995" width="37.6640625" style="656" customWidth="1"/>
    <col min="10996" max="10996" width="50" style="656" customWidth="1"/>
    <col min="10997" max="10997" width="44.6640625" style="656" customWidth="1"/>
    <col min="10998" max="10998" width="38.1640625" style="656" customWidth="1"/>
    <col min="10999" max="10999" width="50" style="656" customWidth="1"/>
    <col min="11000" max="11000" width="45" style="656" customWidth="1"/>
    <col min="11001" max="11001" width="38.33203125" style="656" customWidth="1"/>
    <col min="11002" max="11002" width="50" style="656" customWidth="1"/>
    <col min="11003" max="11003" width="45" style="656" customWidth="1"/>
    <col min="11004" max="11004" width="38.33203125" style="656" customWidth="1"/>
    <col min="11005" max="11005" width="50" style="656" customWidth="1"/>
    <col min="11006" max="11006" width="186.33203125" style="656" customWidth="1"/>
    <col min="11007" max="11007" width="45" style="656" customWidth="1"/>
    <col min="11008" max="11008" width="38.33203125" style="656" customWidth="1"/>
    <col min="11009" max="11009" width="49.83203125" style="656" customWidth="1"/>
    <col min="11010" max="11010" width="44.83203125" style="656" customWidth="1"/>
    <col min="11011" max="11011" width="38.1640625" style="656" customWidth="1"/>
    <col min="11012" max="11012" width="49.83203125" style="656" customWidth="1"/>
    <col min="11013" max="11013" width="45" style="656" customWidth="1"/>
    <col min="11014" max="11014" width="38.33203125" style="656" customWidth="1"/>
    <col min="11015" max="11015" width="49.83203125" style="656" customWidth="1"/>
    <col min="11016" max="11016" width="44.83203125" style="656" customWidth="1"/>
    <col min="11017" max="11017" width="38.1640625" style="656" customWidth="1"/>
    <col min="11018" max="11018" width="50" style="656" customWidth="1"/>
    <col min="11019" max="11019" width="45" style="656" customWidth="1"/>
    <col min="11020" max="11020" width="38.33203125" style="656" customWidth="1"/>
    <col min="11021" max="11021" width="50" style="656" customWidth="1"/>
    <col min="11022" max="11022" width="186.33203125" style="656" customWidth="1"/>
    <col min="11023" max="11023" width="45" style="656" customWidth="1"/>
    <col min="11024" max="11024" width="38.33203125" style="656" customWidth="1"/>
    <col min="11025" max="11025" width="49.83203125" style="656" customWidth="1"/>
    <col min="11026" max="11027" width="45" style="656" customWidth="1"/>
    <col min="11028" max="11028" width="50.33203125" style="656" customWidth="1"/>
    <col min="11029" max="11030" width="45" style="656" customWidth="1"/>
    <col min="11031" max="11031" width="50" style="656" customWidth="1"/>
    <col min="11032" max="11033" width="51" style="656" customWidth="1"/>
    <col min="11034" max="11245" width="9.33203125" style="656"/>
    <col min="11246" max="11246" width="186.33203125" style="656" customWidth="1"/>
    <col min="11247" max="11247" width="44.83203125" style="656" customWidth="1"/>
    <col min="11248" max="11248" width="38.33203125" style="656" customWidth="1"/>
    <col min="11249" max="11249" width="50" style="656" customWidth="1"/>
    <col min="11250" max="11250" width="44.33203125" style="656" customWidth="1"/>
    <col min="11251" max="11251" width="37.6640625" style="656" customWidth="1"/>
    <col min="11252" max="11252" width="50" style="656" customWidth="1"/>
    <col min="11253" max="11253" width="44.6640625" style="656" customWidth="1"/>
    <col min="11254" max="11254" width="38.1640625" style="656" customWidth="1"/>
    <col min="11255" max="11255" width="50" style="656" customWidth="1"/>
    <col min="11256" max="11256" width="45" style="656" customWidth="1"/>
    <col min="11257" max="11257" width="38.33203125" style="656" customWidth="1"/>
    <col min="11258" max="11258" width="50" style="656" customWidth="1"/>
    <col min="11259" max="11259" width="45" style="656" customWidth="1"/>
    <col min="11260" max="11260" width="38.33203125" style="656" customWidth="1"/>
    <col min="11261" max="11261" width="50" style="656" customWidth="1"/>
    <col min="11262" max="11262" width="186.33203125" style="656" customWidth="1"/>
    <col min="11263" max="11263" width="45" style="656" customWidth="1"/>
    <col min="11264" max="11264" width="38.33203125" style="656" customWidth="1"/>
    <col min="11265" max="11265" width="49.83203125" style="656" customWidth="1"/>
    <col min="11266" max="11266" width="44.83203125" style="656" customWidth="1"/>
    <col min="11267" max="11267" width="38.1640625" style="656" customWidth="1"/>
    <col min="11268" max="11268" width="49.83203125" style="656" customWidth="1"/>
    <col min="11269" max="11269" width="45" style="656" customWidth="1"/>
    <col min="11270" max="11270" width="38.33203125" style="656" customWidth="1"/>
    <col min="11271" max="11271" width="49.83203125" style="656" customWidth="1"/>
    <col min="11272" max="11272" width="44.83203125" style="656" customWidth="1"/>
    <col min="11273" max="11273" width="38.1640625" style="656" customWidth="1"/>
    <col min="11274" max="11274" width="50" style="656" customWidth="1"/>
    <col min="11275" max="11275" width="45" style="656" customWidth="1"/>
    <col min="11276" max="11276" width="38.33203125" style="656" customWidth="1"/>
    <col min="11277" max="11277" width="50" style="656" customWidth="1"/>
    <col min="11278" max="11278" width="186.33203125" style="656" customWidth="1"/>
    <col min="11279" max="11279" width="45" style="656" customWidth="1"/>
    <col min="11280" max="11280" width="38.33203125" style="656" customWidth="1"/>
    <col min="11281" max="11281" width="49.83203125" style="656" customWidth="1"/>
    <col min="11282" max="11283" width="45" style="656" customWidth="1"/>
    <col min="11284" max="11284" width="50.33203125" style="656" customWidth="1"/>
    <col min="11285" max="11286" width="45" style="656" customWidth="1"/>
    <col min="11287" max="11287" width="50" style="656" customWidth="1"/>
    <col min="11288" max="11289" width="51" style="656" customWidth="1"/>
    <col min="11290" max="11501" width="9.33203125" style="656"/>
    <col min="11502" max="11502" width="186.33203125" style="656" customWidth="1"/>
    <col min="11503" max="11503" width="44.83203125" style="656" customWidth="1"/>
    <col min="11504" max="11504" width="38.33203125" style="656" customWidth="1"/>
    <col min="11505" max="11505" width="50" style="656" customWidth="1"/>
    <col min="11506" max="11506" width="44.33203125" style="656" customWidth="1"/>
    <col min="11507" max="11507" width="37.6640625" style="656" customWidth="1"/>
    <col min="11508" max="11508" width="50" style="656" customWidth="1"/>
    <col min="11509" max="11509" width="44.6640625" style="656" customWidth="1"/>
    <col min="11510" max="11510" width="38.1640625" style="656" customWidth="1"/>
    <col min="11511" max="11511" width="50" style="656" customWidth="1"/>
    <col min="11512" max="11512" width="45" style="656" customWidth="1"/>
    <col min="11513" max="11513" width="38.33203125" style="656" customWidth="1"/>
    <col min="11514" max="11514" width="50" style="656" customWidth="1"/>
    <col min="11515" max="11515" width="45" style="656" customWidth="1"/>
    <col min="11516" max="11516" width="38.33203125" style="656" customWidth="1"/>
    <col min="11517" max="11517" width="50" style="656" customWidth="1"/>
    <col min="11518" max="11518" width="186.33203125" style="656" customWidth="1"/>
    <col min="11519" max="11519" width="45" style="656" customWidth="1"/>
    <col min="11520" max="11520" width="38.33203125" style="656" customWidth="1"/>
    <col min="11521" max="11521" width="49.83203125" style="656" customWidth="1"/>
    <col min="11522" max="11522" width="44.83203125" style="656" customWidth="1"/>
    <col min="11523" max="11523" width="38.1640625" style="656" customWidth="1"/>
    <col min="11524" max="11524" width="49.83203125" style="656" customWidth="1"/>
    <col min="11525" max="11525" width="45" style="656" customWidth="1"/>
    <col min="11526" max="11526" width="38.33203125" style="656" customWidth="1"/>
    <col min="11527" max="11527" width="49.83203125" style="656" customWidth="1"/>
    <col min="11528" max="11528" width="44.83203125" style="656" customWidth="1"/>
    <col min="11529" max="11529" width="38.1640625" style="656" customWidth="1"/>
    <col min="11530" max="11530" width="50" style="656" customWidth="1"/>
    <col min="11531" max="11531" width="45" style="656" customWidth="1"/>
    <col min="11532" max="11532" width="38.33203125" style="656" customWidth="1"/>
    <col min="11533" max="11533" width="50" style="656" customWidth="1"/>
    <col min="11534" max="11534" width="186.33203125" style="656" customWidth="1"/>
    <col min="11535" max="11535" width="45" style="656" customWidth="1"/>
    <col min="11536" max="11536" width="38.33203125" style="656" customWidth="1"/>
    <col min="11537" max="11537" width="49.83203125" style="656" customWidth="1"/>
    <col min="11538" max="11539" width="45" style="656" customWidth="1"/>
    <col min="11540" max="11540" width="50.33203125" style="656" customWidth="1"/>
    <col min="11541" max="11542" width="45" style="656" customWidth="1"/>
    <col min="11543" max="11543" width="50" style="656" customWidth="1"/>
    <col min="11544" max="11545" width="51" style="656" customWidth="1"/>
    <col min="11546" max="11757" width="9.33203125" style="656"/>
    <col min="11758" max="11758" width="186.33203125" style="656" customWidth="1"/>
    <col min="11759" max="11759" width="44.83203125" style="656" customWidth="1"/>
    <col min="11760" max="11760" width="38.33203125" style="656" customWidth="1"/>
    <col min="11761" max="11761" width="50" style="656" customWidth="1"/>
    <col min="11762" max="11762" width="44.33203125" style="656" customWidth="1"/>
    <col min="11763" max="11763" width="37.6640625" style="656" customWidth="1"/>
    <col min="11764" max="11764" width="50" style="656" customWidth="1"/>
    <col min="11765" max="11765" width="44.6640625" style="656" customWidth="1"/>
    <col min="11766" max="11766" width="38.1640625" style="656" customWidth="1"/>
    <col min="11767" max="11767" width="50" style="656" customWidth="1"/>
    <col min="11768" max="11768" width="45" style="656" customWidth="1"/>
    <col min="11769" max="11769" width="38.33203125" style="656" customWidth="1"/>
    <col min="11770" max="11770" width="50" style="656" customWidth="1"/>
    <col min="11771" max="11771" width="45" style="656" customWidth="1"/>
    <col min="11772" max="11772" width="38.33203125" style="656" customWidth="1"/>
    <col min="11773" max="11773" width="50" style="656" customWidth="1"/>
    <col min="11774" max="11774" width="186.33203125" style="656" customWidth="1"/>
    <col min="11775" max="11775" width="45" style="656" customWidth="1"/>
    <col min="11776" max="11776" width="38.33203125" style="656" customWidth="1"/>
    <col min="11777" max="11777" width="49.83203125" style="656" customWidth="1"/>
    <col min="11778" max="11778" width="44.83203125" style="656" customWidth="1"/>
    <col min="11779" max="11779" width="38.1640625" style="656" customWidth="1"/>
    <col min="11780" max="11780" width="49.83203125" style="656" customWidth="1"/>
    <col min="11781" max="11781" width="45" style="656" customWidth="1"/>
    <col min="11782" max="11782" width="38.33203125" style="656" customWidth="1"/>
    <col min="11783" max="11783" width="49.83203125" style="656" customWidth="1"/>
    <col min="11784" max="11784" width="44.83203125" style="656" customWidth="1"/>
    <col min="11785" max="11785" width="38.1640625" style="656" customWidth="1"/>
    <col min="11786" max="11786" width="50" style="656" customWidth="1"/>
    <col min="11787" max="11787" width="45" style="656" customWidth="1"/>
    <col min="11788" max="11788" width="38.33203125" style="656" customWidth="1"/>
    <col min="11789" max="11789" width="50" style="656" customWidth="1"/>
    <col min="11790" max="11790" width="186.33203125" style="656" customWidth="1"/>
    <col min="11791" max="11791" width="45" style="656" customWidth="1"/>
    <col min="11792" max="11792" width="38.33203125" style="656" customWidth="1"/>
    <col min="11793" max="11793" width="49.83203125" style="656" customWidth="1"/>
    <col min="11794" max="11795" width="45" style="656" customWidth="1"/>
    <col min="11796" max="11796" width="50.33203125" style="656" customWidth="1"/>
    <col min="11797" max="11798" width="45" style="656" customWidth="1"/>
    <col min="11799" max="11799" width="50" style="656" customWidth="1"/>
    <col min="11800" max="11801" width="51" style="656" customWidth="1"/>
    <col min="11802" max="12013" width="9.33203125" style="656"/>
    <col min="12014" max="12014" width="186.33203125" style="656" customWidth="1"/>
    <col min="12015" max="12015" width="44.83203125" style="656" customWidth="1"/>
    <col min="12016" max="12016" width="38.33203125" style="656" customWidth="1"/>
    <col min="12017" max="12017" width="50" style="656" customWidth="1"/>
    <col min="12018" max="12018" width="44.33203125" style="656" customWidth="1"/>
    <col min="12019" max="12019" width="37.6640625" style="656" customWidth="1"/>
    <col min="12020" max="12020" width="50" style="656" customWidth="1"/>
    <col min="12021" max="12021" width="44.6640625" style="656" customWidth="1"/>
    <col min="12022" max="12022" width="38.1640625" style="656" customWidth="1"/>
    <col min="12023" max="12023" width="50" style="656" customWidth="1"/>
    <col min="12024" max="12024" width="45" style="656" customWidth="1"/>
    <col min="12025" max="12025" width="38.33203125" style="656" customWidth="1"/>
    <col min="12026" max="12026" width="50" style="656" customWidth="1"/>
    <col min="12027" max="12027" width="45" style="656" customWidth="1"/>
    <col min="12028" max="12028" width="38.33203125" style="656" customWidth="1"/>
    <col min="12029" max="12029" width="50" style="656" customWidth="1"/>
    <col min="12030" max="12030" width="186.33203125" style="656" customWidth="1"/>
    <col min="12031" max="12031" width="45" style="656" customWidth="1"/>
    <col min="12032" max="12032" width="38.33203125" style="656" customWidth="1"/>
    <col min="12033" max="12033" width="49.83203125" style="656" customWidth="1"/>
    <col min="12034" max="12034" width="44.83203125" style="656" customWidth="1"/>
    <col min="12035" max="12035" width="38.1640625" style="656" customWidth="1"/>
    <col min="12036" max="12036" width="49.83203125" style="656" customWidth="1"/>
    <col min="12037" max="12037" width="45" style="656" customWidth="1"/>
    <col min="12038" max="12038" width="38.33203125" style="656" customWidth="1"/>
    <col min="12039" max="12039" width="49.83203125" style="656" customWidth="1"/>
    <col min="12040" max="12040" width="44.83203125" style="656" customWidth="1"/>
    <col min="12041" max="12041" width="38.1640625" style="656" customWidth="1"/>
    <col min="12042" max="12042" width="50" style="656" customWidth="1"/>
    <col min="12043" max="12043" width="45" style="656" customWidth="1"/>
    <col min="12044" max="12044" width="38.33203125" style="656" customWidth="1"/>
    <col min="12045" max="12045" width="50" style="656" customWidth="1"/>
    <col min="12046" max="12046" width="186.33203125" style="656" customWidth="1"/>
    <col min="12047" max="12047" width="45" style="656" customWidth="1"/>
    <col min="12048" max="12048" width="38.33203125" style="656" customWidth="1"/>
    <col min="12049" max="12049" width="49.83203125" style="656" customWidth="1"/>
    <col min="12050" max="12051" width="45" style="656" customWidth="1"/>
    <col min="12052" max="12052" width="50.33203125" style="656" customWidth="1"/>
    <col min="12053" max="12054" width="45" style="656" customWidth="1"/>
    <col min="12055" max="12055" width="50" style="656" customWidth="1"/>
    <col min="12056" max="12057" width="51" style="656" customWidth="1"/>
    <col min="12058" max="12269" width="9.33203125" style="656"/>
    <col min="12270" max="12270" width="186.33203125" style="656" customWidth="1"/>
    <col min="12271" max="12271" width="44.83203125" style="656" customWidth="1"/>
    <col min="12272" max="12272" width="38.33203125" style="656" customWidth="1"/>
    <col min="12273" max="12273" width="50" style="656" customWidth="1"/>
    <col min="12274" max="12274" width="44.33203125" style="656" customWidth="1"/>
    <col min="12275" max="12275" width="37.6640625" style="656" customWidth="1"/>
    <col min="12276" max="12276" width="50" style="656" customWidth="1"/>
    <col min="12277" max="12277" width="44.6640625" style="656" customWidth="1"/>
    <col min="12278" max="12278" width="38.1640625" style="656" customWidth="1"/>
    <col min="12279" max="12279" width="50" style="656" customWidth="1"/>
    <col min="12280" max="12280" width="45" style="656" customWidth="1"/>
    <col min="12281" max="12281" width="38.33203125" style="656" customWidth="1"/>
    <col min="12282" max="12282" width="50" style="656" customWidth="1"/>
    <col min="12283" max="12283" width="45" style="656" customWidth="1"/>
    <col min="12284" max="12284" width="38.33203125" style="656" customWidth="1"/>
    <col min="12285" max="12285" width="50" style="656" customWidth="1"/>
    <col min="12286" max="12286" width="186.33203125" style="656" customWidth="1"/>
    <col min="12287" max="12287" width="45" style="656" customWidth="1"/>
    <col min="12288" max="12288" width="38.33203125" style="656" customWidth="1"/>
    <col min="12289" max="12289" width="49.83203125" style="656" customWidth="1"/>
    <col min="12290" max="12290" width="44.83203125" style="656" customWidth="1"/>
    <col min="12291" max="12291" width="38.1640625" style="656" customWidth="1"/>
    <col min="12292" max="12292" width="49.83203125" style="656" customWidth="1"/>
    <col min="12293" max="12293" width="45" style="656" customWidth="1"/>
    <col min="12294" max="12294" width="38.33203125" style="656" customWidth="1"/>
    <col min="12295" max="12295" width="49.83203125" style="656" customWidth="1"/>
    <col min="12296" max="12296" width="44.83203125" style="656" customWidth="1"/>
    <col min="12297" max="12297" width="38.1640625" style="656" customWidth="1"/>
    <col min="12298" max="12298" width="50" style="656" customWidth="1"/>
    <col min="12299" max="12299" width="45" style="656" customWidth="1"/>
    <col min="12300" max="12300" width="38.33203125" style="656" customWidth="1"/>
    <col min="12301" max="12301" width="50" style="656" customWidth="1"/>
    <col min="12302" max="12302" width="186.33203125" style="656" customWidth="1"/>
    <col min="12303" max="12303" width="45" style="656" customWidth="1"/>
    <col min="12304" max="12304" width="38.33203125" style="656" customWidth="1"/>
    <col min="12305" max="12305" width="49.83203125" style="656" customWidth="1"/>
    <col min="12306" max="12307" width="45" style="656" customWidth="1"/>
    <col min="12308" max="12308" width="50.33203125" style="656" customWidth="1"/>
    <col min="12309" max="12310" width="45" style="656" customWidth="1"/>
    <col min="12311" max="12311" width="50" style="656" customWidth="1"/>
    <col min="12312" max="12313" width="51" style="656" customWidth="1"/>
    <col min="12314" max="12525" width="9.33203125" style="656"/>
    <col min="12526" max="12526" width="186.33203125" style="656" customWidth="1"/>
    <col min="12527" max="12527" width="44.83203125" style="656" customWidth="1"/>
    <col min="12528" max="12528" width="38.33203125" style="656" customWidth="1"/>
    <col min="12529" max="12529" width="50" style="656" customWidth="1"/>
    <col min="12530" max="12530" width="44.33203125" style="656" customWidth="1"/>
    <col min="12531" max="12531" width="37.6640625" style="656" customWidth="1"/>
    <col min="12532" max="12532" width="50" style="656" customWidth="1"/>
    <col min="12533" max="12533" width="44.6640625" style="656" customWidth="1"/>
    <col min="12534" max="12534" width="38.1640625" style="656" customWidth="1"/>
    <col min="12535" max="12535" width="50" style="656" customWidth="1"/>
    <col min="12536" max="12536" width="45" style="656" customWidth="1"/>
    <col min="12537" max="12537" width="38.33203125" style="656" customWidth="1"/>
    <col min="12538" max="12538" width="50" style="656" customWidth="1"/>
    <col min="12539" max="12539" width="45" style="656" customWidth="1"/>
    <col min="12540" max="12540" width="38.33203125" style="656" customWidth="1"/>
    <col min="12541" max="12541" width="50" style="656" customWidth="1"/>
    <col min="12542" max="12542" width="186.33203125" style="656" customWidth="1"/>
    <col min="12543" max="12543" width="45" style="656" customWidth="1"/>
    <col min="12544" max="12544" width="38.33203125" style="656" customWidth="1"/>
    <col min="12545" max="12545" width="49.83203125" style="656" customWidth="1"/>
    <col min="12546" max="12546" width="44.83203125" style="656" customWidth="1"/>
    <col min="12547" max="12547" width="38.1640625" style="656" customWidth="1"/>
    <col min="12548" max="12548" width="49.83203125" style="656" customWidth="1"/>
    <col min="12549" max="12549" width="45" style="656" customWidth="1"/>
    <col min="12550" max="12550" width="38.33203125" style="656" customWidth="1"/>
    <col min="12551" max="12551" width="49.83203125" style="656" customWidth="1"/>
    <col min="12552" max="12552" width="44.83203125" style="656" customWidth="1"/>
    <col min="12553" max="12553" width="38.1640625" style="656" customWidth="1"/>
    <col min="12554" max="12554" width="50" style="656" customWidth="1"/>
    <col min="12555" max="12555" width="45" style="656" customWidth="1"/>
    <col min="12556" max="12556" width="38.33203125" style="656" customWidth="1"/>
    <col min="12557" max="12557" width="50" style="656" customWidth="1"/>
    <col min="12558" max="12558" width="186.33203125" style="656" customWidth="1"/>
    <col min="12559" max="12559" width="45" style="656" customWidth="1"/>
    <col min="12560" max="12560" width="38.33203125" style="656" customWidth="1"/>
    <col min="12561" max="12561" width="49.83203125" style="656" customWidth="1"/>
    <col min="12562" max="12563" width="45" style="656" customWidth="1"/>
    <col min="12564" max="12564" width="50.33203125" style="656" customWidth="1"/>
    <col min="12565" max="12566" width="45" style="656" customWidth="1"/>
    <col min="12567" max="12567" width="50" style="656" customWidth="1"/>
    <col min="12568" max="12569" width="51" style="656" customWidth="1"/>
    <col min="12570" max="12781" width="9.33203125" style="656"/>
    <col min="12782" max="12782" width="186.33203125" style="656" customWidth="1"/>
    <col min="12783" max="12783" width="44.83203125" style="656" customWidth="1"/>
    <col min="12784" max="12784" width="38.33203125" style="656" customWidth="1"/>
    <col min="12785" max="12785" width="50" style="656" customWidth="1"/>
    <col min="12786" max="12786" width="44.33203125" style="656" customWidth="1"/>
    <col min="12787" max="12787" width="37.6640625" style="656" customWidth="1"/>
    <col min="12788" max="12788" width="50" style="656" customWidth="1"/>
    <col min="12789" max="12789" width="44.6640625" style="656" customWidth="1"/>
    <col min="12790" max="12790" width="38.1640625" style="656" customWidth="1"/>
    <col min="12791" max="12791" width="50" style="656" customWidth="1"/>
    <col min="12792" max="12792" width="45" style="656" customWidth="1"/>
    <col min="12793" max="12793" width="38.33203125" style="656" customWidth="1"/>
    <col min="12794" max="12794" width="50" style="656" customWidth="1"/>
    <col min="12795" max="12795" width="45" style="656" customWidth="1"/>
    <col min="12796" max="12796" width="38.33203125" style="656" customWidth="1"/>
    <col min="12797" max="12797" width="50" style="656" customWidth="1"/>
    <col min="12798" max="12798" width="186.33203125" style="656" customWidth="1"/>
    <col min="12799" max="12799" width="45" style="656" customWidth="1"/>
    <col min="12800" max="12800" width="38.33203125" style="656" customWidth="1"/>
    <col min="12801" max="12801" width="49.83203125" style="656" customWidth="1"/>
    <col min="12802" max="12802" width="44.83203125" style="656" customWidth="1"/>
    <col min="12803" max="12803" width="38.1640625" style="656" customWidth="1"/>
    <col min="12804" max="12804" width="49.83203125" style="656" customWidth="1"/>
    <col min="12805" max="12805" width="45" style="656" customWidth="1"/>
    <col min="12806" max="12806" width="38.33203125" style="656" customWidth="1"/>
    <col min="12807" max="12807" width="49.83203125" style="656" customWidth="1"/>
    <col min="12808" max="12808" width="44.83203125" style="656" customWidth="1"/>
    <col min="12809" max="12809" width="38.1640625" style="656" customWidth="1"/>
    <col min="12810" max="12810" width="50" style="656" customWidth="1"/>
    <col min="12811" max="12811" width="45" style="656" customWidth="1"/>
    <col min="12812" max="12812" width="38.33203125" style="656" customWidth="1"/>
    <col min="12813" max="12813" width="50" style="656" customWidth="1"/>
    <col min="12814" max="12814" width="186.33203125" style="656" customWidth="1"/>
    <col min="12815" max="12815" width="45" style="656" customWidth="1"/>
    <col min="12816" max="12816" width="38.33203125" style="656" customWidth="1"/>
    <col min="12817" max="12817" width="49.83203125" style="656" customWidth="1"/>
    <col min="12818" max="12819" width="45" style="656" customWidth="1"/>
    <col min="12820" max="12820" width="50.33203125" style="656" customWidth="1"/>
    <col min="12821" max="12822" width="45" style="656" customWidth="1"/>
    <col min="12823" max="12823" width="50" style="656" customWidth="1"/>
    <col min="12824" max="12825" width="51" style="656" customWidth="1"/>
    <col min="12826" max="13037" width="9.33203125" style="656"/>
    <col min="13038" max="13038" width="186.33203125" style="656" customWidth="1"/>
    <col min="13039" max="13039" width="44.83203125" style="656" customWidth="1"/>
    <col min="13040" max="13040" width="38.33203125" style="656" customWidth="1"/>
    <col min="13041" max="13041" width="50" style="656" customWidth="1"/>
    <col min="13042" max="13042" width="44.33203125" style="656" customWidth="1"/>
    <col min="13043" max="13043" width="37.6640625" style="656" customWidth="1"/>
    <col min="13044" max="13044" width="50" style="656" customWidth="1"/>
    <col min="13045" max="13045" width="44.6640625" style="656" customWidth="1"/>
    <col min="13046" max="13046" width="38.1640625" style="656" customWidth="1"/>
    <col min="13047" max="13047" width="50" style="656" customWidth="1"/>
    <col min="13048" max="13048" width="45" style="656" customWidth="1"/>
    <col min="13049" max="13049" width="38.33203125" style="656" customWidth="1"/>
    <col min="13050" max="13050" width="50" style="656" customWidth="1"/>
    <col min="13051" max="13051" width="45" style="656" customWidth="1"/>
    <col min="13052" max="13052" width="38.33203125" style="656" customWidth="1"/>
    <col min="13053" max="13053" width="50" style="656" customWidth="1"/>
    <col min="13054" max="13054" width="186.33203125" style="656" customWidth="1"/>
    <col min="13055" max="13055" width="45" style="656" customWidth="1"/>
    <col min="13056" max="13056" width="38.33203125" style="656" customWidth="1"/>
    <col min="13057" max="13057" width="49.83203125" style="656" customWidth="1"/>
    <col min="13058" max="13058" width="44.83203125" style="656" customWidth="1"/>
    <col min="13059" max="13059" width="38.1640625" style="656" customWidth="1"/>
    <col min="13060" max="13060" width="49.83203125" style="656" customWidth="1"/>
    <col min="13061" max="13061" width="45" style="656" customWidth="1"/>
    <col min="13062" max="13062" width="38.33203125" style="656" customWidth="1"/>
    <col min="13063" max="13063" width="49.83203125" style="656" customWidth="1"/>
    <col min="13064" max="13064" width="44.83203125" style="656" customWidth="1"/>
    <col min="13065" max="13065" width="38.1640625" style="656" customWidth="1"/>
    <col min="13066" max="13066" width="50" style="656" customWidth="1"/>
    <col min="13067" max="13067" width="45" style="656" customWidth="1"/>
    <col min="13068" max="13068" width="38.33203125" style="656" customWidth="1"/>
    <col min="13069" max="13069" width="50" style="656" customWidth="1"/>
    <col min="13070" max="13070" width="186.33203125" style="656" customWidth="1"/>
    <col min="13071" max="13071" width="45" style="656" customWidth="1"/>
    <col min="13072" max="13072" width="38.33203125" style="656" customWidth="1"/>
    <col min="13073" max="13073" width="49.83203125" style="656" customWidth="1"/>
    <col min="13074" max="13075" width="45" style="656" customWidth="1"/>
    <col min="13076" max="13076" width="50.33203125" style="656" customWidth="1"/>
    <col min="13077" max="13078" width="45" style="656" customWidth="1"/>
    <col min="13079" max="13079" width="50" style="656" customWidth="1"/>
    <col min="13080" max="13081" width="51" style="656" customWidth="1"/>
    <col min="13082" max="13293" width="9.33203125" style="656"/>
    <col min="13294" max="13294" width="186.33203125" style="656" customWidth="1"/>
    <col min="13295" max="13295" width="44.83203125" style="656" customWidth="1"/>
    <col min="13296" max="13296" width="38.33203125" style="656" customWidth="1"/>
    <col min="13297" max="13297" width="50" style="656" customWidth="1"/>
    <col min="13298" max="13298" width="44.33203125" style="656" customWidth="1"/>
    <col min="13299" max="13299" width="37.6640625" style="656" customWidth="1"/>
    <col min="13300" max="13300" width="50" style="656" customWidth="1"/>
    <col min="13301" max="13301" width="44.6640625" style="656" customWidth="1"/>
    <col min="13302" max="13302" width="38.1640625" style="656" customWidth="1"/>
    <col min="13303" max="13303" width="50" style="656" customWidth="1"/>
    <col min="13304" max="13304" width="45" style="656" customWidth="1"/>
    <col min="13305" max="13305" width="38.33203125" style="656" customWidth="1"/>
    <col min="13306" max="13306" width="50" style="656" customWidth="1"/>
    <col min="13307" max="13307" width="45" style="656" customWidth="1"/>
    <col min="13308" max="13308" width="38.33203125" style="656" customWidth="1"/>
    <col min="13309" max="13309" width="50" style="656" customWidth="1"/>
    <col min="13310" max="13310" width="186.33203125" style="656" customWidth="1"/>
    <col min="13311" max="13311" width="45" style="656" customWidth="1"/>
    <col min="13312" max="13312" width="38.33203125" style="656" customWidth="1"/>
    <col min="13313" max="13313" width="49.83203125" style="656" customWidth="1"/>
    <col min="13314" max="13314" width="44.83203125" style="656" customWidth="1"/>
    <col min="13315" max="13315" width="38.1640625" style="656" customWidth="1"/>
    <col min="13316" max="13316" width="49.83203125" style="656" customWidth="1"/>
    <col min="13317" max="13317" width="45" style="656" customWidth="1"/>
    <col min="13318" max="13318" width="38.33203125" style="656" customWidth="1"/>
    <col min="13319" max="13319" width="49.83203125" style="656" customWidth="1"/>
    <col min="13320" max="13320" width="44.83203125" style="656" customWidth="1"/>
    <col min="13321" max="13321" width="38.1640625" style="656" customWidth="1"/>
    <col min="13322" max="13322" width="50" style="656" customWidth="1"/>
    <col min="13323" max="13323" width="45" style="656" customWidth="1"/>
    <col min="13324" max="13324" width="38.33203125" style="656" customWidth="1"/>
    <col min="13325" max="13325" width="50" style="656" customWidth="1"/>
    <col min="13326" max="13326" width="186.33203125" style="656" customWidth="1"/>
    <col min="13327" max="13327" width="45" style="656" customWidth="1"/>
    <col min="13328" max="13328" width="38.33203125" style="656" customWidth="1"/>
    <col min="13329" max="13329" width="49.83203125" style="656" customWidth="1"/>
    <col min="13330" max="13331" width="45" style="656" customWidth="1"/>
    <col min="13332" max="13332" width="50.33203125" style="656" customWidth="1"/>
    <col min="13333" max="13334" width="45" style="656" customWidth="1"/>
    <col min="13335" max="13335" width="50" style="656" customWidth="1"/>
    <col min="13336" max="13337" width="51" style="656" customWidth="1"/>
    <col min="13338" max="13549" width="9.33203125" style="656"/>
    <col min="13550" max="13550" width="186.33203125" style="656" customWidth="1"/>
    <col min="13551" max="13551" width="44.83203125" style="656" customWidth="1"/>
    <col min="13552" max="13552" width="38.33203125" style="656" customWidth="1"/>
    <col min="13553" max="13553" width="50" style="656" customWidth="1"/>
    <col min="13554" max="13554" width="44.33203125" style="656" customWidth="1"/>
    <col min="13555" max="13555" width="37.6640625" style="656" customWidth="1"/>
    <col min="13556" max="13556" width="50" style="656" customWidth="1"/>
    <col min="13557" max="13557" width="44.6640625" style="656" customWidth="1"/>
    <col min="13558" max="13558" width="38.1640625" style="656" customWidth="1"/>
    <col min="13559" max="13559" width="50" style="656" customWidth="1"/>
    <col min="13560" max="13560" width="45" style="656" customWidth="1"/>
    <col min="13561" max="13561" width="38.33203125" style="656" customWidth="1"/>
    <col min="13562" max="13562" width="50" style="656" customWidth="1"/>
    <col min="13563" max="13563" width="45" style="656" customWidth="1"/>
    <col min="13564" max="13564" width="38.33203125" style="656" customWidth="1"/>
    <col min="13565" max="13565" width="50" style="656" customWidth="1"/>
    <col min="13566" max="13566" width="186.33203125" style="656" customWidth="1"/>
    <col min="13567" max="13567" width="45" style="656" customWidth="1"/>
    <col min="13568" max="13568" width="38.33203125" style="656" customWidth="1"/>
    <col min="13569" max="13569" width="49.83203125" style="656" customWidth="1"/>
    <col min="13570" max="13570" width="44.83203125" style="656" customWidth="1"/>
    <col min="13571" max="13571" width="38.1640625" style="656" customWidth="1"/>
    <col min="13572" max="13572" width="49.83203125" style="656" customWidth="1"/>
    <col min="13573" max="13573" width="45" style="656" customWidth="1"/>
    <col min="13574" max="13574" width="38.33203125" style="656" customWidth="1"/>
    <col min="13575" max="13575" width="49.83203125" style="656" customWidth="1"/>
    <col min="13576" max="13576" width="44.83203125" style="656" customWidth="1"/>
    <col min="13577" max="13577" width="38.1640625" style="656" customWidth="1"/>
    <col min="13578" max="13578" width="50" style="656" customWidth="1"/>
    <col min="13579" max="13579" width="45" style="656" customWidth="1"/>
    <col min="13580" max="13580" width="38.33203125" style="656" customWidth="1"/>
    <col min="13581" max="13581" width="50" style="656" customWidth="1"/>
    <col min="13582" max="13582" width="186.33203125" style="656" customWidth="1"/>
    <col min="13583" max="13583" width="45" style="656" customWidth="1"/>
    <col min="13584" max="13584" width="38.33203125" style="656" customWidth="1"/>
    <col min="13585" max="13585" width="49.83203125" style="656" customWidth="1"/>
    <col min="13586" max="13587" width="45" style="656" customWidth="1"/>
    <col min="13588" max="13588" width="50.33203125" style="656" customWidth="1"/>
    <col min="13589" max="13590" width="45" style="656" customWidth="1"/>
    <col min="13591" max="13591" width="50" style="656" customWidth="1"/>
    <col min="13592" max="13593" width="51" style="656" customWidth="1"/>
    <col min="13594" max="13805" width="9.33203125" style="656"/>
    <col min="13806" max="13806" width="186.33203125" style="656" customWidth="1"/>
    <col min="13807" max="13807" width="44.83203125" style="656" customWidth="1"/>
    <col min="13808" max="13808" width="38.33203125" style="656" customWidth="1"/>
    <col min="13809" max="13809" width="50" style="656" customWidth="1"/>
    <col min="13810" max="13810" width="44.33203125" style="656" customWidth="1"/>
    <col min="13811" max="13811" width="37.6640625" style="656" customWidth="1"/>
    <col min="13812" max="13812" width="50" style="656" customWidth="1"/>
    <col min="13813" max="13813" width="44.6640625" style="656" customWidth="1"/>
    <col min="13814" max="13814" width="38.1640625" style="656" customWidth="1"/>
    <col min="13815" max="13815" width="50" style="656" customWidth="1"/>
    <col min="13816" max="13816" width="45" style="656" customWidth="1"/>
    <col min="13817" max="13817" width="38.33203125" style="656" customWidth="1"/>
    <col min="13818" max="13818" width="50" style="656" customWidth="1"/>
    <col min="13819" max="13819" width="45" style="656" customWidth="1"/>
    <col min="13820" max="13820" width="38.33203125" style="656" customWidth="1"/>
    <col min="13821" max="13821" width="50" style="656" customWidth="1"/>
    <col min="13822" max="13822" width="186.33203125" style="656" customWidth="1"/>
    <col min="13823" max="13823" width="45" style="656" customWidth="1"/>
    <col min="13824" max="13824" width="38.33203125" style="656" customWidth="1"/>
    <col min="13825" max="13825" width="49.83203125" style="656" customWidth="1"/>
    <col min="13826" max="13826" width="44.83203125" style="656" customWidth="1"/>
    <col min="13827" max="13827" width="38.1640625" style="656" customWidth="1"/>
    <col min="13828" max="13828" width="49.83203125" style="656" customWidth="1"/>
    <col min="13829" max="13829" width="45" style="656" customWidth="1"/>
    <col min="13830" max="13830" width="38.33203125" style="656" customWidth="1"/>
    <col min="13831" max="13831" width="49.83203125" style="656" customWidth="1"/>
    <col min="13832" max="13832" width="44.83203125" style="656" customWidth="1"/>
    <col min="13833" max="13833" width="38.1640625" style="656" customWidth="1"/>
    <col min="13834" max="13834" width="50" style="656" customWidth="1"/>
    <col min="13835" max="13835" width="45" style="656" customWidth="1"/>
    <col min="13836" max="13836" width="38.33203125" style="656" customWidth="1"/>
    <col min="13837" max="13837" width="50" style="656" customWidth="1"/>
    <col min="13838" max="13838" width="186.33203125" style="656" customWidth="1"/>
    <col min="13839" max="13839" width="45" style="656" customWidth="1"/>
    <col min="13840" max="13840" width="38.33203125" style="656" customWidth="1"/>
    <col min="13841" max="13841" width="49.83203125" style="656" customWidth="1"/>
    <col min="13842" max="13843" width="45" style="656" customWidth="1"/>
    <col min="13844" max="13844" width="50.33203125" style="656" customWidth="1"/>
    <col min="13845" max="13846" width="45" style="656" customWidth="1"/>
    <col min="13847" max="13847" width="50" style="656" customWidth="1"/>
    <col min="13848" max="13849" width="51" style="656" customWidth="1"/>
    <col min="13850" max="14061" width="9.33203125" style="656"/>
    <col min="14062" max="14062" width="186.33203125" style="656" customWidth="1"/>
    <col min="14063" max="14063" width="44.83203125" style="656" customWidth="1"/>
    <col min="14064" max="14064" width="38.33203125" style="656" customWidth="1"/>
    <col min="14065" max="14065" width="50" style="656" customWidth="1"/>
    <col min="14066" max="14066" width="44.33203125" style="656" customWidth="1"/>
    <col min="14067" max="14067" width="37.6640625" style="656" customWidth="1"/>
    <col min="14068" max="14068" width="50" style="656" customWidth="1"/>
    <col min="14069" max="14069" width="44.6640625" style="656" customWidth="1"/>
    <col min="14070" max="14070" width="38.1640625" style="656" customWidth="1"/>
    <col min="14071" max="14071" width="50" style="656" customWidth="1"/>
    <col min="14072" max="14072" width="45" style="656" customWidth="1"/>
    <col min="14073" max="14073" width="38.33203125" style="656" customWidth="1"/>
    <col min="14074" max="14074" width="50" style="656" customWidth="1"/>
    <col min="14075" max="14075" width="45" style="656" customWidth="1"/>
    <col min="14076" max="14076" width="38.33203125" style="656" customWidth="1"/>
    <col min="14077" max="14077" width="50" style="656" customWidth="1"/>
    <col min="14078" max="14078" width="186.33203125" style="656" customWidth="1"/>
    <col min="14079" max="14079" width="45" style="656" customWidth="1"/>
    <col min="14080" max="14080" width="38.33203125" style="656" customWidth="1"/>
    <col min="14081" max="14081" width="49.83203125" style="656" customWidth="1"/>
    <col min="14082" max="14082" width="44.83203125" style="656" customWidth="1"/>
    <col min="14083" max="14083" width="38.1640625" style="656" customWidth="1"/>
    <col min="14084" max="14084" width="49.83203125" style="656" customWidth="1"/>
    <col min="14085" max="14085" width="45" style="656" customWidth="1"/>
    <col min="14086" max="14086" width="38.33203125" style="656" customWidth="1"/>
    <col min="14087" max="14087" width="49.83203125" style="656" customWidth="1"/>
    <col min="14088" max="14088" width="44.83203125" style="656" customWidth="1"/>
    <col min="14089" max="14089" width="38.1640625" style="656" customWidth="1"/>
    <col min="14090" max="14090" width="50" style="656" customWidth="1"/>
    <col min="14091" max="14091" width="45" style="656" customWidth="1"/>
    <col min="14092" max="14092" width="38.33203125" style="656" customWidth="1"/>
    <col min="14093" max="14093" width="50" style="656" customWidth="1"/>
    <col min="14094" max="14094" width="186.33203125" style="656" customWidth="1"/>
    <col min="14095" max="14095" width="45" style="656" customWidth="1"/>
    <col min="14096" max="14096" width="38.33203125" style="656" customWidth="1"/>
    <col min="14097" max="14097" width="49.83203125" style="656" customWidth="1"/>
    <col min="14098" max="14099" width="45" style="656" customWidth="1"/>
    <col min="14100" max="14100" width="50.33203125" style="656" customWidth="1"/>
    <col min="14101" max="14102" width="45" style="656" customWidth="1"/>
    <col min="14103" max="14103" width="50" style="656" customWidth="1"/>
    <col min="14104" max="14105" width="51" style="656" customWidth="1"/>
    <col min="14106" max="14317" width="9.33203125" style="656"/>
    <col min="14318" max="14318" width="186.33203125" style="656" customWidth="1"/>
    <col min="14319" max="14319" width="44.83203125" style="656" customWidth="1"/>
    <col min="14320" max="14320" width="38.33203125" style="656" customWidth="1"/>
    <col min="14321" max="14321" width="50" style="656" customWidth="1"/>
    <col min="14322" max="14322" width="44.33203125" style="656" customWidth="1"/>
    <col min="14323" max="14323" width="37.6640625" style="656" customWidth="1"/>
    <col min="14324" max="14324" width="50" style="656" customWidth="1"/>
    <col min="14325" max="14325" width="44.6640625" style="656" customWidth="1"/>
    <col min="14326" max="14326" width="38.1640625" style="656" customWidth="1"/>
    <col min="14327" max="14327" width="50" style="656" customWidth="1"/>
    <col min="14328" max="14328" width="45" style="656" customWidth="1"/>
    <col min="14329" max="14329" width="38.33203125" style="656" customWidth="1"/>
    <col min="14330" max="14330" width="50" style="656" customWidth="1"/>
    <col min="14331" max="14331" width="45" style="656" customWidth="1"/>
    <col min="14332" max="14332" width="38.33203125" style="656" customWidth="1"/>
    <col min="14333" max="14333" width="50" style="656" customWidth="1"/>
    <col min="14334" max="14334" width="186.33203125" style="656" customWidth="1"/>
    <col min="14335" max="14335" width="45" style="656" customWidth="1"/>
    <col min="14336" max="14336" width="38.33203125" style="656" customWidth="1"/>
    <col min="14337" max="14337" width="49.83203125" style="656" customWidth="1"/>
    <col min="14338" max="14338" width="44.83203125" style="656" customWidth="1"/>
    <col min="14339" max="14339" width="38.1640625" style="656" customWidth="1"/>
    <col min="14340" max="14340" width="49.83203125" style="656" customWidth="1"/>
    <col min="14341" max="14341" width="45" style="656" customWidth="1"/>
    <col min="14342" max="14342" width="38.33203125" style="656" customWidth="1"/>
    <col min="14343" max="14343" width="49.83203125" style="656" customWidth="1"/>
    <col min="14344" max="14344" width="44.83203125" style="656" customWidth="1"/>
    <col min="14345" max="14345" width="38.1640625" style="656" customWidth="1"/>
    <col min="14346" max="14346" width="50" style="656" customWidth="1"/>
    <col min="14347" max="14347" width="45" style="656" customWidth="1"/>
    <col min="14348" max="14348" width="38.33203125" style="656" customWidth="1"/>
    <col min="14349" max="14349" width="50" style="656" customWidth="1"/>
    <col min="14350" max="14350" width="186.33203125" style="656" customWidth="1"/>
    <col min="14351" max="14351" width="45" style="656" customWidth="1"/>
    <col min="14352" max="14352" width="38.33203125" style="656" customWidth="1"/>
    <col min="14353" max="14353" width="49.83203125" style="656" customWidth="1"/>
    <col min="14354" max="14355" width="45" style="656" customWidth="1"/>
    <col min="14356" max="14356" width="50.33203125" style="656" customWidth="1"/>
    <col min="14357" max="14358" width="45" style="656" customWidth="1"/>
    <col min="14359" max="14359" width="50" style="656" customWidth="1"/>
    <col min="14360" max="14361" width="51" style="656" customWidth="1"/>
    <col min="14362" max="14573" width="9.33203125" style="656"/>
    <col min="14574" max="14574" width="186.33203125" style="656" customWidth="1"/>
    <col min="14575" max="14575" width="44.83203125" style="656" customWidth="1"/>
    <col min="14576" max="14576" width="38.33203125" style="656" customWidth="1"/>
    <col min="14577" max="14577" width="50" style="656" customWidth="1"/>
    <col min="14578" max="14578" width="44.33203125" style="656" customWidth="1"/>
    <col min="14579" max="14579" width="37.6640625" style="656" customWidth="1"/>
    <col min="14580" max="14580" width="50" style="656" customWidth="1"/>
    <col min="14581" max="14581" width="44.6640625" style="656" customWidth="1"/>
    <col min="14582" max="14582" width="38.1640625" style="656" customWidth="1"/>
    <col min="14583" max="14583" width="50" style="656" customWidth="1"/>
    <col min="14584" max="14584" width="45" style="656" customWidth="1"/>
    <col min="14585" max="14585" width="38.33203125" style="656" customWidth="1"/>
    <col min="14586" max="14586" width="50" style="656" customWidth="1"/>
    <col min="14587" max="14587" width="45" style="656" customWidth="1"/>
    <col min="14588" max="14588" width="38.33203125" style="656" customWidth="1"/>
    <col min="14589" max="14589" width="50" style="656" customWidth="1"/>
    <col min="14590" max="14590" width="186.33203125" style="656" customWidth="1"/>
    <col min="14591" max="14591" width="45" style="656" customWidth="1"/>
    <col min="14592" max="14592" width="38.33203125" style="656" customWidth="1"/>
    <col min="14593" max="14593" width="49.83203125" style="656" customWidth="1"/>
    <col min="14594" max="14594" width="44.83203125" style="656" customWidth="1"/>
    <col min="14595" max="14595" width="38.1640625" style="656" customWidth="1"/>
    <col min="14596" max="14596" width="49.83203125" style="656" customWidth="1"/>
    <col min="14597" max="14597" width="45" style="656" customWidth="1"/>
    <col min="14598" max="14598" width="38.33203125" style="656" customWidth="1"/>
    <col min="14599" max="14599" width="49.83203125" style="656" customWidth="1"/>
    <col min="14600" max="14600" width="44.83203125" style="656" customWidth="1"/>
    <col min="14601" max="14601" width="38.1640625" style="656" customWidth="1"/>
    <col min="14602" max="14602" width="50" style="656" customWidth="1"/>
    <col min="14603" max="14603" width="45" style="656" customWidth="1"/>
    <col min="14604" max="14604" width="38.33203125" style="656" customWidth="1"/>
    <col min="14605" max="14605" width="50" style="656" customWidth="1"/>
    <col min="14606" max="14606" width="186.33203125" style="656" customWidth="1"/>
    <col min="14607" max="14607" width="45" style="656" customWidth="1"/>
    <col min="14608" max="14608" width="38.33203125" style="656" customWidth="1"/>
    <col min="14609" max="14609" width="49.83203125" style="656" customWidth="1"/>
    <col min="14610" max="14611" width="45" style="656" customWidth="1"/>
    <col min="14612" max="14612" width="50.33203125" style="656" customWidth="1"/>
    <col min="14613" max="14614" width="45" style="656" customWidth="1"/>
    <col min="14615" max="14615" width="50" style="656" customWidth="1"/>
    <col min="14616" max="14617" width="51" style="656" customWidth="1"/>
    <col min="14618" max="14829" width="9.33203125" style="656"/>
    <col min="14830" max="14830" width="186.33203125" style="656" customWidth="1"/>
    <col min="14831" max="14831" width="44.83203125" style="656" customWidth="1"/>
    <col min="14832" max="14832" width="38.33203125" style="656" customWidth="1"/>
    <col min="14833" max="14833" width="50" style="656" customWidth="1"/>
    <col min="14834" max="14834" width="44.33203125" style="656" customWidth="1"/>
    <col min="14835" max="14835" width="37.6640625" style="656" customWidth="1"/>
    <col min="14836" max="14836" width="50" style="656" customWidth="1"/>
    <col min="14837" max="14837" width="44.6640625" style="656" customWidth="1"/>
    <col min="14838" max="14838" width="38.1640625" style="656" customWidth="1"/>
    <col min="14839" max="14839" width="50" style="656" customWidth="1"/>
    <col min="14840" max="14840" width="45" style="656" customWidth="1"/>
    <col min="14841" max="14841" width="38.33203125" style="656" customWidth="1"/>
    <col min="14842" max="14842" width="50" style="656" customWidth="1"/>
    <col min="14843" max="14843" width="45" style="656" customWidth="1"/>
    <col min="14844" max="14844" width="38.33203125" style="656" customWidth="1"/>
    <col min="14845" max="14845" width="50" style="656" customWidth="1"/>
    <col min="14846" max="14846" width="186.33203125" style="656" customWidth="1"/>
    <col min="14847" max="14847" width="45" style="656" customWidth="1"/>
    <col min="14848" max="14848" width="38.33203125" style="656" customWidth="1"/>
    <col min="14849" max="14849" width="49.83203125" style="656" customWidth="1"/>
    <col min="14850" max="14850" width="44.83203125" style="656" customWidth="1"/>
    <col min="14851" max="14851" width="38.1640625" style="656" customWidth="1"/>
    <col min="14852" max="14852" width="49.83203125" style="656" customWidth="1"/>
    <col min="14853" max="14853" width="45" style="656" customWidth="1"/>
    <col min="14854" max="14854" width="38.33203125" style="656" customWidth="1"/>
    <col min="14855" max="14855" width="49.83203125" style="656" customWidth="1"/>
    <col min="14856" max="14856" width="44.83203125" style="656" customWidth="1"/>
    <col min="14857" max="14857" width="38.1640625" style="656" customWidth="1"/>
    <col min="14858" max="14858" width="50" style="656" customWidth="1"/>
    <col min="14859" max="14859" width="45" style="656" customWidth="1"/>
    <col min="14860" max="14860" width="38.33203125" style="656" customWidth="1"/>
    <col min="14861" max="14861" width="50" style="656" customWidth="1"/>
    <col min="14862" max="14862" width="186.33203125" style="656" customWidth="1"/>
    <col min="14863" max="14863" width="45" style="656" customWidth="1"/>
    <col min="14864" max="14864" width="38.33203125" style="656" customWidth="1"/>
    <col min="14865" max="14865" width="49.83203125" style="656" customWidth="1"/>
    <col min="14866" max="14867" width="45" style="656" customWidth="1"/>
    <col min="14868" max="14868" width="50.33203125" style="656" customWidth="1"/>
    <col min="14869" max="14870" width="45" style="656" customWidth="1"/>
    <col min="14871" max="14871" width="50" style="656" customWidth="1"/>
    <col min="14872" max="14873" width="51" style="656" customWidth="1"/>
    <col min="14874" max="15085" width="9.33203125" style="656"/>
    <col min="15086" max="15086" width="186.33203125" style="656" customWidth="1"/>
    <col min="15087" max="15087" width="44.83203125" style="656" customWidth="1"/>
    <col min="15088" max="15088" width="38.33203125" style="656" customWidth="1"/>
    <col min="15089" max="15089" width="50" style="656" customWidth="1"/>
    <col min="15090" max="15090" width="44.33203125" style="656" customWidth="1"/>
    <col min="15091" max="15091" width="37.6640625" style="656" customWidth="1"/>
    <col min="15092" max="15092" width="50" style="656" customWidth="1"/>
    <col min="15093" max="15093" width="44.6640625" style="656" customWidth="1"/>
    <col min="15094" max="15094" width="38.1640625" style="656" customWidth="1"/>
    <col min="15095" max="15095" width="50" style="656" customWidth="1"/>
    <col min="15096" max="15096" width="45" style="656" customWidth="1"/>
    <col min="15097" max="15097" width="38.33203125" style="656" customWidth="1"/>
    <col min="15098" max="15098" width="50" style="656" customWidth="1"/>
    <col min="15099" max="15099" width="45" style="656" customWidth="1"/>
    <col min="15100" max="15100" width="38.33203125" style="656" customWidth="1"/>
    <col min="15101" max="15101" width="50" style="656" customWidth="1"/>
    <col min="15102" max="15102" width="186.33203125" style="656" customWidth="1"/>
    <col min="15103" max="15103" width="45" style="656" customWidth="1"/>
    <col min="15104" max="15104" width="38.33203125" style="656" customWidth="1"/>
    <col min="15105" max="15105" width="49.83203125" style="656" customWidth="1"/>
    <col min="15106" max="15106" width="44.83203125" style="656" customWidth="1"/>
    <col min="15107" max="15107" width="38.1640625" style="656" customWidth="1"/>
    <col min="15108" max="15108" width="49.83203125" style="656" customWidth="1"/>
    <col min="15109" max="15109" width="45" style="656" customWidth="1"/>
    <col min="15110" max="15110" width="38.33203125" style="656" customWidth="1"/>
    <col min="15111" max="15111" width="49.83203125" style="656" customWidth="1"/>
    <col min="15112" max="15112" width="44.83203125" style="656" customWidth="1"/>
    <col min="15113" max="15113" width="38.1640625" style="656" customWidth="1"/>
    <col min="15114" max="15114" width="50" style="656" customWidth="1"/>
    <col min="15115" max="15115" width="45" style="656" customWidth="1"/>
    <col min="15116" max="15116" width="38.33203125" style="656" customWidth="1"/>
    <col min="15117" max="15117" width="50" style="656" customWidth="1"/>
    <col min="15118" max="15118" width="186.33203125" style="656" customWidth="1"/>
    <col min="15119" max="15119" width="45" style="656" customWidth="1"/>
    <col min="15120" max="15120" width="38.33203125" style="656" customWidth="1"/>
    <col min="15121" max="15121" width="49.83203125" style="656" customWidth="1"/>
    <col min="15122" max="15123" width="45" style="656" customWidth="1"/>
    <col min="15124" max="15124" width="50.33203125" style="656" customWidth="1"/>
    <col min="15125" max="15126" width="45" style="656" customWidth="1"/>
    <col min="15127" max="15127" width="50" style="656" customWidth="1"/>
    <col min="15128" max="15129" width="51" style="656" customWidth="1"/>
    <col min="15130" max="15341" width="9.33203125" style="656"/>
    <col min="15342" max="15342" width="186.33203125" style="656" customWidth="1"/>
    <col min="15343" max="15343" width="44.83203125" style="656" customWidth="1"/>
    <col min="15344" max="15344" width="38.33203125" style="656" customWidth="1"/>
    <col min="15345" max="15345" width="50" style="656" customWidth="1"/>
    <col min="15346" max="15346" width="44.33203125" style="656" customWidth="1"/>
    <col min="15347" max="15347" width="37.6640625" style="656" customWidth="1"/>
    <col min="15348" max="15348" width="50" style="656" customWidth="1"/>
    <col min="15349" max="15349" width="44.6640625" style="656" customWidth="1"/>
    <col min="15350" max="15350" width="38.1640625" style="656" customWidth="1"/>
    <col min="15351" max="15351" width="50" style="656" customWidth="1"/>
    <col min="15352" max="15352" width="45" style="656" customWidth="1"/>
    <col min="15353" max="15353" width="38.33203125" style="656" customWidth="1"/>
    <col min="15354" max="15354" width="50" style="656" customWidth="1"/>
    <col min="15355" max="15355" width="45" style="656" customWidth="1"/>
    <col min="15356" max="15356" width="38.33203125" style="656" customWidth="1"/>
    <col min="15357" max="15357" width="50" style="656" customWidth="1"/>
    <col min="15358" max="15358" width="186.33203125" style="656" customWidth="1"/>
    <col min="15359" max="15359" width="45" style="656" customWidth="1"/>
    <col min="15360" max="15360" width="38.33203125" style="656" customWidth="1"/>
    <col min="15361" max="15361" width="49.83203125" style="656" customWidth="1"/>
    <col min="15362" max="15362" width="44.83203125" style="656" customWidth="1"/>
    <col min="15363" max="15363" width="38.1640625" style="656" customWidth="1"/>
    <col min="15364" max="15364" width="49.83203125" style="656" customWidth="1"/>
    <col min="15365" max="15365" width="45" style="656" customWidth="1"/>
    <col min="15366" max="15366" width="38.33203125" style="656" customWidth="1"/>
    <col min="15367" max="15367" width="49.83203125" style="656" customWidth="1"/>
    <col min="15368" max="15368" width="44.83203125" style="656" customWidth="1"/>
    <col min="15369" max="15369" width="38.1640625" style="656" customWidth="1"/>
    <col min="15370" max="15370" width="50" style="656" customWidth="1"/>
    <col min="15371" max="15371" width="45" style="656" customWidth="1"/>
    <col min="15372" max="15372" width="38.33203125" style="656" customWidth="1"/>
    <col min="15373" max="15373" width="50" style="656" customWidth="1"/>
    <col min="15374" max="15374" width="186.33203125" style="656" customWidth="1"/>
    <col min="15375" max="15375" width="45" style="656" customWidth="1"/>
    <col min="15376" max="15376" width="38.33203125" style="656" customWidth="1"/>
    <col min="15377" max="15377" width="49.83203125" style="656" customWidth="1"/>
    <col min="15378" max="15379" width="45" style="656" customWidth="1"/>
    <col min="15380" max="15380" width="50.33203125" style="656" customWidth="1"/>
    <col min="15381" max="15382" width="45" style="656" customWidth="1"/>
    <col min="15383" max="15383" width="50" style="656" customWidth="1"/>
    <col min="15384" max="15385" width="51" style="656" customWidth="1"/>
    <col min="15386" max="15597" width="9.33203125" style="656"/>
    <col min="15598" max="15598" width="186.33203125" style="656" customWidth="1"/>
    <col min="15599" max="15599" width="44.83203125" style="656" customWidth="1"/>
    <col min="15600" max="15600" width="38.33203125" style="656" customWidth="1"/>
    <col min="15601" max="15601" width="50" style="656" customWidth="1"/>
    <col min="15602" max="15602" width="44.33203125" style="656" customWidth="1"/>
    <col min="15603" max="15603" width="37.6640625" style="656" customWidth="1"/>
    <col min="15604" max="15604" width="50" style="656" customWidth="1"/>
    <col min="15605" max="15605" width="44.6640625" style="656" customWidth="1"/>
    <col min="15606" max="15606" width="38.1640625" style="656" customWidth="1"/>
    <col min="15607" max="15607" width="50" style="656" customWidth="1"/>
    <col min="15608" max="15608" width="45" style="656" customWidth="1"/>
    <col min="15609" max="15609" width="38.33203125" style="656" customWidth="1"/>
    <col min="15610" max="15610" width="50" style="656" customWidth="1"/>
    <col min="15611" max="15611" width="45" style="656" customWidth="1"/>
    <col min="15612" max="15612" width="38.33203125" style="656" customWidth="1"/>
    <col min="15613" max="15613" width="50" style="656" customWidth="1"/>
    <col min="15614" max="15614" width="186.33203125" style="656" customWidth="1"/>
    <col min="15615" max="15615" width="45" style="656" customWidth="1"/>
    <col min="15616" max="15616" width="38.33203125" style="656" customWidth="1"/>
    <col min="15617" max="15617" width="49.83203125" style="656" customWidth="1"/>
    <col min="15618" max="15618" width="44.83203125" style="656" customWidth="1"/>
    <col min="15619" max="15619" width="38.1640625" style="656" customWidth="1"/>
    <col min="15620" max="15620" width="49.83203125" style="656" customWidth="1"/>
    <col min="15621" max="15621" width="45" style="656" customWidth="1"/>
    <col min="15622" max="15622" width="38.33203125" style="656" customWidth="1"/>
    <col min="15623" max="15623" width="49.83203125" style="656" customWidth="1"/>
    <col min="15624" max="15624" width="44.83203125" style="656" customWidth="1"/>
    <col min="15625" max="15625" width="38.1640625" style="656" customWidth="1"/>
    <col min="15626" max="15626" width="50" style="656" customWidth="1"/>
    <col min="15627" max="15627" width="45" style="656" customWidth="1"/>
    <col min="15628" max="15628" width="38.33203125" style="656" customWidth="1"/>
    <col min="15629" max="15629" width="50" style="656" customWidth="1"/>
    <col min="15630" max="15630" width="186.33203125" style="656" customWidth="1"/>
    <col min="15631" max="15631" width="45" style="656" customWidth="1"/>
    <col min="15632" max="15632" width="38.33203125" style="656" customWidth="1"/>
    <col min="15633" max="15633" width="49.83203125" style="656" customWidth="1"/>
    <col min="15634" max="15635" width="45" style="656" customWidth="1"/>
    <col min="15636" max="15636" width="50.33203125" style="656" customWidth="1"/>
    <col min="15637" max="15638" width="45" style="656" customWidth="1"/>
    <col min="15639" max="15639" width="50" style="656" customWidth="1"/>
    <col min="15640" max="15641" width="51" style="656" customWidth="1"/>
    <col min="15642" max="15853" width="9.33203125" style="656"/>
    <col min="15854" max="15854" width="186.33203125" style="656" customWidth="1"/>
    <col min="15855" max="15855" width="44.83203125" style="656" customWidth="1"/>
    <col min="15856" max="15856" width="38.33203125" style="656" customWidth="1"/>
    <col min="15857" max="15857" width="50" style="656" customWidth="1"/>
    <col min="15858" max="15858" width="44.33203125" style="656" customWidth="1"/>
    <col min="15859" max="15859" width="37.6640625" style="656" customWidth="1"/>
    <col min="15860" max="15860" width="50" style="656" customWidth="1"/>
    <col min="15861" max="15861" width="44.6640625" style="656" customWidth="1"/>
    <col min="15862" max="15862" width="38.1640625" style="656" customWidth="1"/>
    <col min="15863" max="15863" width="50" style="656" customWidth="1"/>
    <col min="15864" max="15864" width="45" style="656" customWidth="1"/>
    <col min="15865" max="15865" width="38.33203125" style="656" customWidth="1"/>
    <col min="15866" max="15866" width="50" style="656" customWidth="1"/>
    <col min="15867" max="15867" width="45" style="656" customWidth="1"/>
    <col min="15868" max="15868" width="38.33203125" style="656" customWidth="1"/>
    <col min="15869" max="15869" width="50" style="656" customWidth="1"/>
    <col min="15870" max="15870" width="186.33203125" style="656" customWidth="1"/>
    <col min="15871" max="15871" width="45" style="656" customWidth="1"/>
    <col min="15872" max="15872" width="38.33203125" style="656" customWidth="1"/>
    <col min="15873" max="15873" width="49.83203125" style="656" customWidth="1"/>
    <col min="15874" max="15874" width="44.83203125" style="656" customWidth="1"/>
    <col min="15875" max="15875" width="38.1640625" style="656" customWidth="1"/>
    <col min="15876" max="15876" width="49.83203125" style="656" customWidth="1"/>
    <col min="15877" max="15877" width="45" style="656" customWidth="1"/>
    <col min="15878" max="15878" width="38.33203125" style="656" customWidth="1"/>
    <col min="15879" max="15879" width="49.83203125" style="656" customWidth="1"/>
    <col min="15880" max="15880" width="44.83203125" style="656" customWidth="1"/>
    <col min="15881" max="15881" width="38.1640625" style="656" customWidth="1"/>
    <col min="15882" max="15882" width="50" style="656" customWidth="1"/>
    <col min="15883" max="15883" width="45" style="656" customWidth="1"/>
    <col min="15884" max="15884" width="38.33203125" style="656" customWidth="1"/>
    <col min="15885" max="15885" width="50" style="656" customWidth="1"/>
    <col min="15886" max="15886" width="186.33203125" style="656" customWidth="1"/>
    <col min="15887" max="15887" width="45" style="656" customWidth="1"/>
    <col min="15888" max="15888" width="38.33203125" style="656" customWidth="1"/>
    <col min="15889" max="15889" width="49.83203125" style="656" customWidth="1"/>
    <col min="15890" max="15891" width="45" style="656" customWidth="1"/>
    <col min="15892" max="15892" width="50.33203125" style="656" customWidth="1"/>
    <col min="15893" max="15894" width="45" style="656" customWidth="1"/>
    <col min="15895" max="15895" width="50" style="656" customWidth="1"/>
    <col min="15896" max="15897" width="51" style="656" customWidth="1"/>
    <col min="15898" max="16109" width="9.33203125" style="656"/>
    <col min="16110" max="16110" width="186.33203125" style="656" customWidth="1"/>
    <col min="16111" max="16111" width="44.83203125" style="656" customWidth="1"/>
    <col min="16112" max="16112" width="38.33203125" style="656" customWidth="1"/>
    <col min="16113" max="16113" width="50" style="656" customWidth="1"/>
    <col min="16114" max="16114" width="44.33203125" style="656" customWidth="1"/>
    <col min="16115" max="16115" width="37.6640625" style="656" customWidth="1"/>
    <col min="16116" max="16116" width="50" style="656" customWidth="1"/>
    <col min="16117" max="16117" width="44.6640625" style="656" customWidth="1"/>
    <col min="16118" max="16118" width="38.1640625" style="656" customWidth="1"/>
    <col min="16119" max="16119" width="50" style="656" customWidth="1"/>
    <col min="16120" max="16120" width="45" style="656" customWidth="1"/>
    <col min="16121" max="16121" width="38.33203125" style="656" customWidth="1"/>
    <col min="16122" max="16122" width="50" style="656" customWidth="1"/>
    <col min="16123" max="16123" width="45" style="656" customWidth="1"/>
    <col min="16124" max="16124" width="38.33203125" style="656" customWidth="1"/>
    <col min="16125" max="16125" width="50" style="656" customWidth="1"/>
    <col min="16126" max="16126" width="186.33203125" style="656" customWidth="1"/>
    <col min="16127" max="16127" width="45" style="656" customWidth="1"/>
    <col min="16128" max="16128" width="38.33203125" style="656" customWidth="1"/>
    <col min="16129" max="16129" width="49.83203125" style="656" customWidth="1"/>
    <col min="16130" max="16130" width="44.83203125" style="656" customWidth="1"/>
    <col min="16131" max="16131" width="38.1640625" style="656" customWidth="1"/>
    <col min="16132" max="16132" width="49.83203125" style="656" customWidth="1"/>
    <col min="16133" max="16133" width="45" style="656" customWidth="1"/>
    <col min="16134" max="16134" width="38.33203125" style="656" customWidth="1"/>
    <col min="16135" max="16135" width="49.83203125" style="656" customWidth="1"/>
    <col min="16136" max="16136" width="44.83203125" style="656" customWidth="1"/>
    <col min="16137" max="16137" width="38.1640625" style="656" customWidth="1"/>
    <col min="16138" max="16138" width="50" style="656" customWidth="1"/>
    <col min="16139" max="16139" width="45" style="656" customWidth="1"/>
    <col min="16140" max="16140" width="38.33203125" style="656" customWidth="1"/>
    <col min="16141" max="16141" width="50" style="656" customWidth="1"/>
    <col min="16142" max="16142" width="186.33203125" style="656" customWidth="1"/>
    <col min="16143" max="16143" width="45" style="656" customWidth="1"/>
    <col min="16144" max="16144" width="38.33203125" style="656" customWidth="1"/>
    <col min="16145" max="16145" width="49.83203125" style="656" customWidth="1"/>
    <col min="16146" max="16147" width="45" style="656" customWidth="1"/>
    <col min="16148" max="16148" width="50.33203125" style="656" customWidth="1"/>
    <col min="16149" max="16150" width="45" style="656" customWidth="1"/>
    <col min="16151" max="16151" width="50" style="656" customWidth="1"/>
    <col min="16152" max="16153" width="51" style="656" customWidth="1"/>
    <col min="16154" max="16384" width="9.33203125" style="656"/>
  </cols>
  <sheetData>
    <row r="1" spans="1:42" ht="26.45" customHeight="1" x14ac:dyDescent="0.7">
      <c r="A1" s="653"/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3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  <c r="AG1" s="653"/>
      <c r="AH1" s="653"/>
      <c r="AI1" s="653"/>
      <c r="AJ1" s="653"/>
      <c r="AK1" s="653"/>
      <c r="AL1" s="653"/>
      <c r="AM1" s="655"/>
      <c r="AN1" s="655"/>
      <c r="AO1" s="655"/>
      <c r="AP1" s="654"/>
    </row>
    <row r="2" spans="1:42" ht="26.45" customHeight="1" x14ac:dyDescent="0.7">
      <c r="A2" s="653"/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3"/>
      <c r="R2" s="654"/>
      <c r="S2" s="654"/>
      <c r="T2" s="654"/>
      <c r="U2" s="654"/>
      <c r="V2" s="654"/>
      <c r="W2" s="654"/>
      <c r="X2" s="654"/>
      <c r="Y2" s="654"/>
      <c r="Z2" s="654"/>
      <c r="AA2" s="654"/>
      <c r="AB2" s="654"/>
      <c r="AC2" s="654"/>
      <c r="AD2" s="654"/>
      <c r="AE2" s="654"/>
      <c r="AF2" s="654"/>
      <c r="AG2" s="653"/>
      <c r="AH2" s="653"/>
      <c r="AI2" s="653"/>
      <c r="AJ2" s="653"/>
      <c r="AK2" s="653"/>
      <c r="AL2" s="653"/>
      <c r="AM2" s="655"/>
      <c r="AN2" s="655"/>
      <c r="AO2" s="655"/>
      <c r="AP2" s="654"/>
    </row>
    <row r="3" spans="1:42" ht="54" customHeight="1" x14ac:dyDescent="0.7">
      <c r="A3" s="657"/>
      <c r="B3" s="916" t="s">
        <v>223</v>
      </c>
      <c r="C3" s="916"/>
      <c r="D3" s="916"/>
      <c r="E3" s="916"/>
      <c r="F3" s="916"/>
      <c r="G3" s="916"/>
      <c r="H3" s="916"/>
      <c r="I3" s="916"/>
      <c r="J3" s="916"/>
      <c r="K3" s="916"/>
      <c r="L3" s="916"/>
      <c r="M3" s="916"/>
      <c r="N3" s="916"/>
      <c r="O3" s="916"/>
      <c r="P3" s="916"/>
      <c r="Q3" s="653"/>
      <c r="R3" s="917" t="s">
        <v>223</v>
      </c>
      <c r="S3" s="917"/>
      <c r="T3" s="917"/>
      <c r="U3" s="917"/>
      <c r="V3" s="917"/>
      <c r="W3" s="917"/>
      <c r="X3" s="917"/>
      <c r="Y3" s="917"/>
      <c r="Z3" s="917"/>
      <c r="AA3" s="917"/>
      <c r="AB3" s="917"/>
      <c r="AC3" s="917"/>
      <c r="AD3" s="917"/>
      <c r="AE3" s="917"/>
      <c r="AF3" s="917"/>
      <c r="AG3" s="653"/>
      <c r="AH3" s="917" t="s">
        <v>223</v>
      </c>
      <c r="AI3" s="917"/>
      <c r="AJ3" s="917"/>
      <c r="AK3" s="917"/>
      <c r="AL3" s="917"/>
      <c r="AM3" s="917"/>
      <c r="AN3" s="917"/>
      <c r="AO3" s="917"/>
      <c r="AP3" s="917"/>
    </row>
    <row r="4" spans="1:42" ht="54" customHeight="1" x14ac:dyDescent="0.7">
      <c r="A4" s="657"/>
      <c r="B4" s="916" t="s">
        <v>693</v>
      </c>
      <c r="C4" s="916"/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6"/>
      <c r="O4" s="916"/>
      <c r="P4" s="916"/>
      <c r="Q4" s="653"/>
      <c r="R4" s="917" t="s">
        <v>693</v>
      </c>
      <c r="S4" s="917"/>
      <c r="T4" s="917"/>
      <c r="U4" s="917"/>
      <c r="V4" s="917"/>
      <c r="W4" s="917"/>
      <c r="X4" s="917"/>
      <c r="Y4" s="917"/>
      <c r="Z4" s="917"/>
      <c r="AA4" s="917"/>
      <c r="AB4" s="917"/>
      <c r="AC4" s="917"/>
      <c r="AD4" s="917"/>
      <c r="AE4" s="917"/>
      <c r="AF4" s="917"/>
      <c r="AG4" s="653"/>
      <c r="AH4" s="917" t="s">
        <v>693</v>
      </c>
      <c r="AI4" s="917"/>
      <c r="AJ4" s="917"/>
      <c r="AK4" s="917"/>
      <c r="AL4" s="917"/>
      <c r="AM4" s="917"/>
      <c r="AN4" s="917"/>
      <c r="AO4" s="917"/>
      <c r="AP4" s="917"/>
    </row>
    <row r="5" spans="1:42" ht="42.75" customHeight="1" thickBot="1" x14ac:dyDescent="0.75">
      <c r="A5" s="653"/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 t="s">
        <v>215</v>
      </c>
      <c r="Q5" s="653"/>
      <c r="R5" s="654"/>
      <c r="S5" s="654"/>
      <c r="T5" s="654"/>
      <c r="U5" s="654"/>
      <c r="V5" s="654"/>
      <c r="W5" s="654"/>
      <c r="X5" s="654"/>
      <c r="Y5" s="654"/>
      <c r="Z5" s="654"/>
      <c r="AA5" s="654"/>
      <c r="AB5" s="654"/>
      <c r="AC5" s="654"/>
      <c r="AD5" s="654"/>
      <c r="AE5" s="654"/>
      <c r="AF5" s="654" t="s">
        <v>215</v>
      </c>
      <c r="AG5" s="653"/>
      <c r="AH5" s="653"/>
      <c r="AI5" s="653"/>
      <c r="AJ5" s="653"/>
      <c r="AK5" s="653"/>
      <c r="AL5" s="653"/>
      <c r="AM5" s="655"/>
      <c r="AN5" s="655"/>
      <c r="AO5" s="655"/>
      <c r="AP5" s="654" t="s">
        <v>215</v>
      </c>
    </row>
    <row r="6" spans="1:42" s="659" customFormat="1" ht="140.25" customHeight="1" x14ac:dyDescent="0.7">
      <c r="A6" s="658" t="s">
        <v>694</v>
      </c>
      <c r="B6" s="913" t="s">
        <v>53</v>
      </c>
      <c r="C6" s="914"/>
      <c r="D6" s="915"/>
      <c r="E6" s="907" t="s">
        <v>256</v>
      </c>
      <c r="F6" s="908"/>
      <c r="G6" s="909"/>
      <c r="H6" s="907" t="s">
        <v>695</v>
      </c>
      <c r="I6" s="908"/>
      <c r="J6" s="909"/>
      <c r="K6" s="913" t="s">
        <v>192</v>
      </c>
      <c r="L6" s="914"/>
      <c r="M6" s="915"/>
      <c r="N6" s="907" t="s">
        <v>233</v>
      </c>
      <c r="O6" s="908"/>
      <c r="P6" s="909"/>
      <c r="Q6" s="658" t="s">
        <v>694</v>
      </c>
      <c r="R6" s="913" t="s">
        <v>69</v>
      </c>
      <c r="S6" s="914"/>
      <c r="T6" s="915"/>
      <c r="U6" s="907" t="s">
        <v>70</v>
      </c>
      <c r="V6" s="908"/>
      <c r="W6" s="909"/>
      <c r="X6" s="907" t="s">
        <v>262</v>
      </c>
      <c r="Y6" s="908"/>
      <c r="Z6" s="909"/>
      <c r="AA6" s="907" t="s">
        <v>234</v>
      </c>
      <c r="AB6" s="908"/>
      <c r="AC6" s="909"/>
      <c r="AD6" s="907" t="s">
        <v>696</v>
      </c>
      <c r="AE6" s="908"/>
      <c r="AF6" s="909"/>
      <c r="AG6" s="658" t="s">
        <v>694</v>
      </c>
      <c r="AH6" s="907" t="s">
        <v>697</v>
      </c>
      <c r="AI6" s="908"/>
      <c r="AJ6" s="909"/>
      <c r="AK6" s="907" t="s">
        <v>698</v>
      </c>
      <c r="AL6" s="908"/>
      <c r="AM6" s="909"/>
      <c r="AN6" s="907" t="s">
        <v>699</v>
      </c>
      <c r="AO6" s="908"/>
      <c r="AP6" s="909"/>
    </row>
    <row r="7" spans="1:42" s="659" customFormat="1" ht="78.75" customHeight="1" thickBot="1" x14ac:dyDescent="0.75">
      <c r="A7" s="660" t="s">
        <v>700</v>
      </c>
      <c r="B7" s="910"/>
      <c r="C7" s="911"/>
      <c r="D7" s="912"/>
      <c r="E7" s="662"/>
      <c r="F7" s="663"/>
      <c r="G7" s="664"/>
      <c r="H7" s="662"/>
      <c r="I7" s="663"/>
      <c r="J7" s="664"/>
      <c r="K7" s="662"/>
      <c r="L7" s="663"/>
      <c r="M7" s="664"/>
      <c r="N7" s="910"/>
      <c r="O7" s="911"/>
      <c r="P7" s="912"/>
      <c r="Q7" s="660" t="s">
        <v>700</v>
      </c>
      <c r="R7" s="910"/>
      <c r="S7" s="911"/>
      <c r="T7" s="912"/>
      <c r="U7" s="661"/>
      <c r="V7" s="661"/>
      <c r="W7" s="661"/>
      <c r="X7" s="910"/>
      <c r="Y7" s="911"/>
      <c r="Z7" s="912"/>
      <c r="AA7" s="910"/>
      <c r="AB7" s="911"/>
      <c r="AC7" s="912"/>
      <c r="AD7" s="910"/>
      <c r="AE7" s="911"/>
      <c r="AF7" s="912"/>
      <c r="AG7" s="660" t="s">
        <v>700</v>
      </c>
      <c r="AH7" s="665"/>
      <c r="AI7" s="666"/>
      <c r="AJ7" s="667"/>
      <c r="AK7" s="910"/>
      <c r="AL7" s="911"/>
      <c r="AM7" s="912"/>
      <c r="AN7" s="910"/>
      <c r="AO7" s="911"/>
      <c r="AP7" s="912"/>
    </row>
    <row r="8" spans="1:42" s="670" customFormat="1" ht="147.75" customHeight="1" thickBot="1" x14ac:dyDescent="0.65">
      <c r="A8" s="668"/>
      <c r="B8" s="669" t="s">
        <v>701</v>
      </c>
      <c r="C8" s="669" t="s">
        <v>702</v>
      </c>
      <c r="D8" s="669" t="s">
        <v>703</v>
      </c>
      <c r="E8" s="669" t="s">
        <v>701</v>
      </c>
      <c r="F8" s="669" t="s">
        <v>702</v>
      </c>
      <c r="G8" s="669" t="s">
        <v>703</v>
      </c>
      <c r="H8" s="669" t="s">
        <v>701</v>
      </c>
      <c r="I8" s="669" t="s">
        <v>702</v>
      </c>
      <c r="J8" s="669" t="s">
        <v>703</v>
      </c>
      <c r="K8" s="669" t="s">
        <v>701</v>
      </c>
      <c r="L8" s="669" t="s">
        <v>702</v>
      </c>
      <c r="M8" s="669" t="s">
        <v>703</v>
      </c>
      <c r="N8" s="669" t="s">
        <v>701</v>
      </c>
      <c r="O8" s="669" t="s">
        <v>702</v>
      </c>
      <c r="P8" s="669" t="s">
        <v>703</v>
      </c>
      <c r="Q8" s="668"/>
      <c r="R8" s="669" t="s">
        <v>701</v>
      </c>
      <c r="S8" s="669" t="s">
        <v>702</v>
      </c>
      <c r="T8" s="669" t="s">
        <v>703</v>
      </c>
      <c r="U8" s="669" t="s">
        <v>701</v>
      </c>
      <c r="V8" s="669" t="s">
        <v>702</v>
      </c>
      <c r="W8" s="669" t="s">
        <v>703</v>
      </c>
      <c r="X8" s="669" t="s">
        <v>701</v>
      </c>
      <c r="Y8" s="669" t="s">
        <v>702</v>
      </c>
      <c r="Z8" s="669" t="s">
        <v>703</v>
      </c>
      <c r="AA8" s="669" t="s">
        <v>701</v>
      </c>
      <c r="AB8" s="669" t="s">
        <v>702</v>
      </c>
      <c r="AC8" s="669" t="s">
        <v>703</v>
      </c>
      <c r="AD8" s="669" t="s">
        <v>701</v>
      </c>
      <c r="AE8" s="669" t="s">
        <v>702</v>
      </c>
      <c r="AF8" s="669" t="s">
        <v>703</v>
      </c>
      <c r="AG8" s="668"/>
      <c r="AH8" s="669" t="s">
        <v>701</v>
      </c>
      <c r="AI8" s="669" t="s">
        <v>702</v>
      </c>
      <c r="AJ8" s="669" t="s">
        <v>703</v>
      </c>
      <c r="AK8" s="669" t="s">
        <v>701</v>
      </c>
      <c r="AL8" s="669" t="s">
        <v>702</v>
      </c>
      <c r="AM8" s="669" t="s">
        <v>703</v>
      </c>
      <c r="AN8" s="669" t="s">
        <v>701</v>
      </c>
      <c r="AO8" s="669" t="s">
        <v>702</v>
      </c>
      <c r="AP8" s="669" t="s">
        <v>703</v>
      </c>
    </row>
    <row r="9" spans="1:42" ht="45.75" customHeight="1" x14ac:dyDescent="0.7">
      <c r="A9" s="671" t="s">
        <v>704</v>
      </c>
      <c r="B9" s="672"/>
      <c r="C9" s="672"/>
      <c r="D9" s="672"/>
      <c r="E9" s="672"/>
      <c r="F9" s="672"/>
      <c r="G9" s="672"/>
      <c r="H9" s="672"/>
      <c r="I9" s="672"/>
      <c r="J9" s="672"/>
      <c r="K9" s="672"/>
      <c r="L9" s="672"/>
      <c r="M9" s="672"/>
      <c r="N9" s="672"/>
      <c r="O9" s="672"/>
      <c r="P9" s="672"/>
      <c r="Q9" s="671" t="s">
        <v>704</v>
      </c>
      <c r="R9" s="672"/>
      <c r="S9" s="672"/>
      <c r="T9" s="672"/>
      <c r="U9" s="672"/>
      <c r="V9" s="672"/>
      <c r="W9" s="672"/>
      <c r="X9" s="672"/>
      <c r="Y9" s="672"/>
      <c r="Z9" s="672"/>
      <c r="AA9" s="672"/>
      <c r="AB9" s="672"/>
      <c r="AC9" s="672"/>
      <c r="AD9" s="672"/>
      <c r="AE9" s="672"/>
      <c r="AF9" s="672"/>
      <c r="AG9" s="671" t="s">
        <v>704</v>
      </c>
      <c r="AH9" s="671"/>
      <c r="AI9" s="671"/>
      <c r="AJ9" s="671"/>
      <c r="AK9" s="671"/>
      <c r="AL9" s="671"/>
      <c r="AM9" s="673"/>
      <c r="AN9" s="673"/>
      <c r="AO9" s="673"/>
      <c r="AP9" s="672"/>
    </row>
    <row r="10" spans="1:42" ht="48.75" customHeight="1" x14ac:dyDescent="0.7">
      <c r="A10" s="674" t="s">
        <v>705</v>
      </c>
      <c r="B10" s="675">
        <f>[4]int.bevételek2025!B9</f>
        <v>1712</v>
      </c>
      <c r="C10" s="675"/>
      <c r="D10" s="675">
        <f t="shared" ref="D10:D27" si="0">SUM(B10:C10)</f>
        <v>1712</v>
      </c>
      <c r="E10" s="675">
        <f>[4]int.bevételek2025!C9</f>
        <v>0</v>
      </c>
      <c r="F10" s="675"/>
      <c r="G10" s="675">
        <f t="shared" ref="G10:G27" si="1">SUM(E10:F10)</f>
        <v>0</v>
      </c>
      <c r="H10" s="675">
        <f>[4]int.bevételek2025!D9</f>
        <v>0</v>
      </c>
      <c r="I10" s="675"/>
      <c r="J10" s="675">
        <f t="shared" ref="J10:J27" si="2">SUM(H10:I10)</f>
        <v>0</v>
      </c>
      <c r="K10" s="675">
        <f>[4]int.bevételek2025!E9</f>
        <v>0</v>
      </c>
      <c r="L10" s="675"/>
      <c r="M10" s="675">
        <f t="shared" ref="M10:M27" si="3">SUM(K10:L10)</f>
        <v>0</v>
      </c>
      <c r="N10" s="676">
        <f t="shared" ref="N10:P27" si="4">B10+E10+H10+K10</f>
        <v>1712</v>
      </c>
      <c r="O10" s="676">
        <f t="shared" si="4"/>
        <v>0</v>
      </c>
      <c r="P10" s="676">
        <f t="shared" si="4"/>
        <v>1712</v>
      </c>
      <c r="Q10" s="674" t="s">
        <v>705</v>
      </c>
      <c r="R10" s="675">
        <f>[4]int.bevételek2025!H9</f>
        <v>0</v>
      </c>
      <c r="S10" s="675"/>
      <c r="T10" s="675">
        <f t="shared" ref="T10:T27" si="5">SUM(R10:S10)</f>
        <v>0</v>
      </c>
      <c r="U10" s="675">
        <f>[4]int.bevételek2025!I9</f>
        <v>0</v>
      </c>
      <c r="V10" s="675"/>
      <c r="W10" s="675">
        <f>SUM(U10:V10)</f>
        <v>0</v>
      </c>
      <c r="X10" s="675">
        <f>[4]int.bevételek2025!J9</f>
        <v>0</v>
      </c>
      <c r="Y10" s="675"/>
      <c r="Z10" s="675">
        <f t="shared" ref="Z10:Z27" si="6">SUM(X10:Y10)</f>
        <v>0</v>
      </c>
      <c r="AA10" s="676">
        <f t="shared" ref="AA10:AC27" si="7">R10+U10+X10</f>
        <v>0</v>
      </c>
      <c r="AB10" s="676">
        <f t="shared" si="7"/>
        <v>0</v>
      </c>
      <c r="AC10" s="676">
        <f t="shared" si="7"/>
        <v>0</v>
      </c>
      <c r="AD10" s="676">
        <f>N10+AA10</f>
        <v>1712</v>
      </c>
      <c r="AE10" s="676">
        <f>O10+AB10</f>
        <v>0</v>
      </c>
      <c r="AF10" s="676">
        <f>P10+AC10</f>
        <v>1712</v>
      </c>
      <c r="AG10" s="674" t="s">
        <v>705</v>
      </c>
      <c r="AH10" s="675"/>
      <c r="AI10" s="675"/>
      <c r="AJ10" s="675">
        <f t="shared" ref="AJ10:AJ27" si="8">SUM(AH10:AI10)</f>
        <v>0</v>
      </c>
      <c r="AK10" s="675">
        <f>[4]int.bevételek2025!N9</f>
        <v>274286</v>
      </c>
      <c r="AL10" s="676"/>
      <c r="AM10" s="676">
        <f>SUM(AK10:AL10)</f>
        <v>274286</v>
      </c>
      <c r="AN10" s="676">
        <f t="shared" ref="AN10:AP27" si="9">N10+AA10+AH10+AK10</f>
        <v>275998</v>
      </c>
      <c r="AO10" s="676">
        <f t="shared" si="9"/>
        <v>0</v>
      </c>
      <c r="AP10" s="676">
        <f t="shared" si="9"/>
        <v>275998</v>
      </c>
    </row>
    <row r="11" spans="1:42" ht="48.75" customHeight="1" x14ac:dyDescent="0.7">
      <c r="A11" s="677" t="s">
        <v>706</v>
      </c>
      <c r="B11" s="675">
        <f>[4]int.bevételek2025!B10</f>
        <v>736</v>
      </c>
      <c r="C11" s="675"/>
      <c r="D11" s="675">
        <f t="shared" si="0"/>
        <v>736</v>
      </c>
      <c r="E11" s="675">
        <f>[4]int.bevételek2025!C10</f>
        <v>0</v>
      </c>
      <c r="F11" s="675"/>
      <c r="G11" s="675">
        <f t="shared" si="1"/>
        <v>0</v>
      </c>
      <c r="H11" s="675">
        <f>[4]int.bevételek2025!D10</f>
        <v>0</v>
      </c>
      <c r="I11" s="675"/>
      <c r="J11" s="675">
        <f t="shared" si="2"/>
        <v>0</v>
      </c>
      <c r="K11" s="675">
        <f>[4]int.bevételek2025!E10</f>
        <v>0</v>
      </c>
      <c r="L11" s="675"/>
      <c r="M11" s="675">
        <f t="shared" si="3"/>
        <v>0</v>
      </c>
      <c r="N11" s="676">
        <f t="shared" si="4"/>
        <v>736</v>
      </c>
      <c r="O11" s="676">
        <f t="shared" si="4"/>
        <v>0</v>
      </c>
      <c r="P11" s="676">
        <f t="shared" si="4"/>
        <v>736</v>
      </c>
      <c r="Q11" s="677" t="s">
        <v>706</v>
      </c>
      <c r="R11" s="675">
        <f>[4]int.bevételek2025!H10</f>
        <v>0</v>
      </c>
      <c r="S11" s="675"/>
      <c r="T11" s="675">
        <f t="shared" si="5"/>
        <v>0</v>
      </c>
      <c r="U11" s="675">
        <f>[4]int.bevételek2025!I10</f>
        <v>0</v>
      </c>
      <c r="V11" s="675"/>
      <c r="W11" s="675">
        <f>SUM(U11:V11)</f>
        <v>0</v>
      </c>
      <c r="X11" s="675">
        <f>[4]int.bevételek2025!J10</f>
        <v>0</v>
      </c>
      <c r="Y11" s="675"/>
      <c r="Z11" s="675">
        <f t="shared" si="6"/>
        <v>0</v>
      </c>
      <c r="AA11" s="676">
        <f t="shared" si="7"/>
        <v>0</v>
      </c>
      <c r="AB11" s="676">
        <f t="shared" si="7"/>
        <v>0</v>
      </c>
      <c r="AC11" s="676">
        <f t="shared" si="7"/>
        <v>0</v>
      </c>
      <c r="AD11" s="676">
        <f t="shared" ref="AD11:AF37" si="10">N11+AA11</f>
        <v>736</v>
      </c>
      <c r="AE11" s="676">
        <f t="shared" si="10"/>
        <v>0</v>
      </c>
      <c r="AF11" s="676">
        <f t="shared" si="10"/>
        <v>736</v>
      </c>
      <c r="AG11" s="677" t="s">
        <v>706</v>
      </c>
      <c r="AH11" s="675"/>
      <c r="AI11" s="675"/>
      <c r="AJ11" s="675">
        <f t="shared" si="8"/>
        <v>0</v>
      </c>
      <c r="AK11" s="675">
        <f>[4]int.bevételek2025!N10</f>
        <v>187998</v>
      </c>
      <c r="AL11" s="676"/>
      <c r="AM11" s="676">
        <f t="shared" ref="AM11:AM27" si="11">SUM(AK11:AL11)</f>
        <v>187998</v>
      </c>
      <c r="AN11" s="676">
        <f t="shared" si="9"/>
        <v>188734</v>
      </c>
      <c r="AO11" s="676">
        <f t="shared" si="9"/>
        <v>0</v>
      </c>
      <c r="AP11" s="676">
        <f t="shared" si="9"/>
        <v>188734</v>
      </c>
    </row>
    <row r="12" spans="1:42" ht="48.75" customHeight="1" x14ac:dyDescent="0.7">
      <c r="A12" s="677" t="s">
        <v>707</v>
      </c>
      <c r="B12" s="675">
        <f>[4]int.bevételek2025!B11</f>
        <v>1320</v>
      </c>
      <c r="C12" s="675"/>
      <c r="D12" s="675">
        <f t="shared" si="0"/>
        <v>1320</v>
      </c>
      <c r="E12" s="675">
        <f>[4]int.bevételek2025!C11</f>
        <v>0</v>
      </c>
      <c r="F12" s="675"/>
      <c r="G12" s="675">
        <f t="shared" si="1"/>
        <v>0</v>
      </c>
      <c r="H12" s="675">
        <f>[4]int.bevételek2025!D11</f>
        <v>0</v>
      </c>
      <c r="I12" s="675"/>
      <c r="J12" s="675">
        <f t="shared" si="2"/>
        <v>0</v>
      </c>
      <c r="K12" s="675">
        <f>[4]int.bevételek2025!E11</f>
        <v>0</v>
      </c>
      <c r="L12" s="675"/>
      <c r="M12" s="675">
        <f t="shared" si="3"/>
        <v>0</v>
      </c>
      <c r="N12" s="676">
        <f t="shared" si="4"/>
        <v>1320</v>
      </c>
      <c r="O12" s="676">
        <f t="shared" si="4"/>
        <v>0</v>
      </c>
      <c r="P12" s="676">
        <f t="shared" si="4"/>
        <v>1320</v>
      </c>
      <c r="Q12" s="677" t="s">
        <v>707</v>
      </c>
      <c r="R12" s="675">
        <f>[4]int.bevételek2025!H11</f>
        <v>0</v>
      </c>
      <c r="S12" s="675"/>
      <c r="T12" s="675">
        <f t="shared" si="5"/>
        <v>0</v>
      </c>
      <c r="U12" s="675">
        <f>[4]int.bevételek2025!I11</f>
        <v>0</v>
      </c>
      <c r="V12" s="675"/>
      <c r="W12" s="675">
        <f t="shared" ref="W12:W23" si="12">SUM(U12:V12)</f>
        <v>0</v>
      </c>
      <c r="X12" s="675">
        <f>[4]int.bevételek2025!J11</f>
        <v>0</v>
      </c>
      <c r="Y12" s="675"/>
      <c r="Z12" s="675">
        <f t="shared" si="6"/>
        <v>0</v>
      </c>
      <c r="AA12" s="676">
        <f t="shared" si="7"/>
        <v>0</v>
      </c>
      <c r="AB12" s="676">
        <f t="shared" si="7"/>
        <v>0</v>
      </c>
      <c r="AC12" s="676">
        <f t="shared" si="7"/>
        <v>0</v>
      </c>
      <c r="AD12" s="676">
        <f t="shared" si="10"/>
        <v>1320</v>
      </c>
      <c r="AE12" s="676">
        <f t="shared" si="10"/>
        <v>0</v>
      </c>
      <c r="AF12" s="676">
        <f t="shared" si="10"/>
        <v>1320</v>
      </c>
      <c r="AG12" s="677" t="s">
        <v>707</v>
      </c>
      <c r="AH12" s="675"/>
      <c r="AI12" s="675"/>
      <c r="AJ12" s="675">
        <f t="shared" si="8"/>
        <v>0</v>
      </c>
      <c r="AK12" s="675">
        <f>[4]int.bevételek2025!N11</f>
        <v>198404</v>
      </c>
      <c r="AL12" s="676"/>
      <c r="AM12" s="676">
        <f t="shared" si="11"/>
        <v>198404</v>
      </c>
      <c r="AN12" s="676">
        <f t="shared" si="9"/>
        <v>199724</v>
      </c>
      <c r="AO12" s="676">
        <f t="shared" si="9"/>
        <v>0</v>
      </c>
      <c r="AP12" s="676">
        <f t="shared" si="9"/>
        <v>199724</v>
      </c>
    </row>
    <row r="13" spans="1:42" ht="48.75" customHeight="1" x14ac:dyDescent="0.7">
      <c r="A13" s="677" t="s">
        <v>708</v>
      </c>
      <c r="B13" s="675">
        <f>[4]int.bevételek2025!B12</f>
        <v>1224</v>
      </c>
      <c r="C13" s="675"/>
      <c r="D13" s="675">
        <f t="shared" si="0"/>
        <v>1224</v>
      </c>
      <c r="E13" s="675">
        <f>[4]int.bevételek2025!C12</f>
        <v>0</v>
      </c>
      <c r="F13" s="675"/>
      <c r="G13" s="675">
        <f t="shared" si="1"/>
        <v>0</v>
      </c>
      <c r="H13" s="675">
        <f>[4]int.bevételek2025!D12</f>
        <v>0</v>
      </c>
      <c r="I13" s="675"/>
      <c r="J13" s="675">
        <f t="shared" si="2"/>
        <v>0</v>
      </c>
      <c r="K13" s="675">
        <f>[4]int.bevételek2025!E12</f>
        <v>0</v>
      </c>
      <c r="L13" s="675"/>
      <c r="M13" s="675">
        <f t="shared" si="3"/>
        <v>0</v>
      </c>
      <c r="N13" s="676">
        <f t="shared" si="4"/>
        <v>1224</v>
      </c>
      <c r="O13" s="676">
        <f t="shared" si="4"/>
        <v>0</v>
      </c>
      <c r="P13" s="676">
        <f t="shared" si="4"/>
        <v>1224</v>
      </c>
      <c r="Q13" s="677" t="s">
        <v>708</v>
      </c>
      <c r="R13" s="675">
        <f>[4]int.bevételek2025!H12</f>
        <v>0</v>
      </c>
      <c r="S13" s="675"/>
      <c r="T13" s="675">
        <f t="shared" si="5"/>
        <v>0</v>
      </c>
      <c r="U13" s="675">
        <f>[4]int.bevételek2025!I12</f>
        <v>0</v>
      </c>
      <c r="V13" s="675"/>
      <c r="W13" s="675">
        <f t="shared" si="12"/>
        <v>0</v>
      </c>
      <c r="X13" s="675">
        <f>[4]int.bevételek2025!J12</f>
        <v>0</v>
      </c>
      <c r="Y13" s="675"/>
      <c r="Z13" s="675">
        <f t="shared" si="6"/>
        <v>0</v>
      </c>
      <c r="AA13" s="676">
        <f t="shared" si="7"/>
        <v>0</v>
      </c>
      <c r="AB13" s="676">
        <f t="shared" si="7"/>
        <v>0</v>
      </c>
      <c r="AC13" s="676">
        <f t="shared" si="7"/>
        <v>0</v>
      </c>
      <c r="AD13" s="676">
        <f t="shared" si="10"/>
        <v>1224</v>
      </c>
      <c r="AE13" s="676">
        <f t="shared" si="10"/>
        <v>0</v>
      </c>
      <c r="AF13" s="676">
        <f t="shared" si="10"/>
        <v>1224</v>
      </c>
      <c r="AG13" s="677" t="s">
        <v>708</v>
      </c>
      <c r="AH13" s="675"/>
      <c r="AI13" s="675"/>
      <c r="AJ13" s="675">
        <f t="shared" si="8"/>
        <v>0</v>
      </c>
      <c r="AK13" s="675">
        <f>[4]int.bevételek2025!N12</f>
        <v>239897</v>
      </c>
      <c r="AL13" s="676"/>
      <c r="AM13" s="676">
        <f t="shared" si="11"/>
        <v>239897</v>
      </c>
      <c r="AN13" s="676">
        <f t="shared" si="9"/>
        <v>241121</v>
      </c>
      <c r="AO13" s="676">
        <f t="shared" si="9"/>
        <v>0</v>
      </c>
      <c r="AP13" s="676">
        <f t="shared" si="9"/>
        <v>241121</v>
      </c>
    </row>
    <row r="14" spans="1:42" ht="48.75" customHeight="1" x14ac:dyDescent="0.7">
      <c r="A14" s="677" t="s">
        <v>709</v>
      </c>
      <c r="B14" s="675">
        <f>[4]int.bevételek2025!B13</f>
        <v>1016</v>
      </c>
      <c r="C14" s="675"/>
      <c r="D14" s="675">
        <f t="shared" si="0"/>
        <v>1016</v>
      </c>
      <c r="E14" s="675">
        <f>[4]int.bevételek2025!C13</f>
        <v>0</v>
      </c>
      <c r="F14" s="675"/>
      <c r="G14" s="675">
        <f t="shared" si="1"/>
        <v>0</v>
      </c>
      <c r="H14" s="675">
        <f>[4]int.bevételek2025!D13</f>
        <v>0</v>
      </c>
      <c r="I14" s="675"/>
      <c r="J14" s="675">
        <f t="shared" si="2"/>
        <v>0</v>
      </c>
      <c r="K14" s="675">
        <f>[4]int.bevételek2025!E13</f>
        <v>0</v>
      </c>
      <c r="L14" s="675"/>
      <c r="M14" s="675">
        <f t="shared" si="3"/>
        <v>0</v>
      </c>
      <c r="N14" s="676">
        <f t="shared" si="4"/>
        <v>1016</v>
      </c>
      <c r="O14" s="676">
        <f t="shared" si="4"/>
        <v>0</v>
      </c>
      <c r="P14" s="676">
        <f t="shared" si="4"/>
        <v>1016</v>
      </c>
      <c r="Q14" s="677" t="s">
        <v>709</v>
      </c>
      <c r="R14" s="675">
        <f>[4]int.bevételek2025!H13</f>
        <v>0</v>
      </c>
      <c r="S14" s="675"/>
      <c r="T14" s="675">
        <f t="shared" si="5"/>
        <v>0</v>
      </c>
      <c r="U14" s="675">
        <f>[4]int.bevételek2025!I13</f>
        <v>0</v>
      </c>
      <c r="V14" s="675"/>
      <c r="W14" s="675">
        <f t="shared" si="12"/>
        <v>0</v>
      </c>
      <c r="X14" s="675">
        <f>[4]int.bevételek2025!J13</f>
        <v>0</v>
      </c>
      <c r="Y14" s="675"/>
      <c r="Z14" s="675">
        <f t="shared" si="6"/>
        <v>0</v>
      </c>
      <c r="AA14" s="676">
        <f t="shared" si="7"/>
        <v>0</v>
      </c>
      <c r="AB14" s="676">
        <f t="shared" si="7"/>
        <v>0</v>
      </c>
      <c r="AC14" s="676">
        <f t="shared" si="7"/>
        <v>0</v>
      </c>
      <c r="AD14" s="676">
        <f t="shared" si="10"/>
        <v>1016</v>
      </c>
      <c r="AE14" s="676">
        <f t="shared" si="10"/>
        <v>0</v>
      </c>
      <c r="AF14" s="676">
        <f t="shared" si="10"/>
        <v>1016</v>
      </c>
      <c r="AG14" s="677" t="s">
        <v>709</v>
      </c>
      <c r="AH14" s="675"/>
      <c r="AI14" s="675"/>
      <c r="AJ14" s="675">
        <f t="shared" si="8"/>
        <v>0</v>
      </c>
      <c r="AK14" s="675">
        <f>[4]int.bevételek2025!N13</f>
        <v>227264</v>
      </c>
      <c r="AL14" s="676"/>
      <c r="AM14" s="676">
        <f t="shared" si="11"/>
        <v>227264</v>
      </c>
      <c r="AN14" s="676">
        <f t="shared" si="9"/>
        <v>228280</v>
      </c>
      <c r="AO14" s="676">
        <f t="shared" si="9"/>
        <v>0</v>
      </c>
      <c r="AP14" s="676">
        <f t="shared" si="9"/>
        <v>228280</v>
      </c>
    </row>
    <row r="15" spans="1:42" ht="48.75" customHeight="1" x14ac:dyDescent="0.7">
      <c r="A15" s="677" t="s">
        <v>710</v>
      </c>
      <c r="B15" s="675">
        <f>[4]int.bevételek2025!B14</f>
        <v>1304</v>
      </c>
      <c r="C15" s="675"/>
      <c r="D15" s="675">
        <f t="shared" si="0"/>
        <v>1304</v>
      </c>
      <c r="E15" s="675">
        <f>[4]int.bevételek2025!C14</f>
        <v>0</v>
      </c>
      <c r="F15" s="675"/>
      <c r="G15" s="675">
        <f t="shared" si="1"/>
        <v>0</v>
      </c>
      <c r="H15" s="675">
        <f>[4]int.bevételek2025!D14</f>
        <v>0</v>
      </c>
      <c r="I15" s="675"/>
      <c r="J15" s="675">
        <f t="shared" si="2"/>
        <v>0</v>
      </c>
      <c r="K15" s="675">
        <f>[4]int.bevételek2025!E14</f>
        <v>0</v>
      </c>
      <c r="L15" s="675"/>
      <c r="M15" s="675">
        <f t="shared" si="3"/>
        <v>0</v>
      </c>
      <c r="N15" s="676">
        <f t="shared" si="4"/>
        <v>1304</v>
      </c>
      <c r="O15" s="676">
        <f t="shared" si="4"/>
        <v>0</v>
      </c>
      <c r="P15" s="676">
        <f t="shared" si="4"/>
        <v>1304</v>
      </c>
      <c r="Q15" s="677" t="s">
        <v>710</v>
      </c>
      <c r="R15" s="675">
        <f>[4]int.bevételek2025!H14</f>
        <v>0</v>
      </c>
      <c r="S15" s="675"/>
      <c r="T15" s="675">
        <f t="shared" si="5"/>
        <v>0</v>
      </c>
      <c r="U15" s="675">
        <f>[4]int.bevételek2025!I14</f>
        <v>0</v>
      </c>
      <c r="V15" s="675"/>
      <c r="W15" s="675">
        <f t="shared" si="12"/>
        <v>0</v>
      </c>
      <c r="X15" s="675">
        <f>[4]int.bevételek2025!J14</f>
        <v>0</v>
      </c>
      <c r="Y15" s="675"/>
      <c r="Z15" s="675">
        <f t="shared" si="6"/>
        <v>0</v>
      </c>
      <c r="AA15" s="676">
        <f t="shared" si="7"/>
        <v>0</v>
      </c>
      <c r="AB15" s="676">
        <f t="shared" si="7"/>
        <v>0</v>
      </c>
      <c r="AC15" s="676">
        <f t="shared" si="7"/>
        <v>0</v>
      </c>
      <c r="AD15" s="676">
        <f t="shared" si="10"/>
        <v>1304</v>
      </c>
      <c r="AE15" s="676">
        <f t="shared" si="10"/>
        <v>0</v>
      </c>
      <c r="AF15" s="676">
        <f t="shared" si="10"/>
        <v>1304</v>
      </c>
      <c r="AG15" s="677" t="s">
        <v>710</v>
      </c>
      <c r="AH15" s="675"/>
      <c r="AI15" s="675"/>
      <c r="AJ15" s="675">
        <f t="shared" si="8"/>
        <v>0</v>
      </c>
      <c r="AK15" s="675">
        <f>[4]int.bevételek2025!N14</f>
        <v>205975</v>
      </c>
      <c r="AL15" s="676"/>
      <c r="AM15" s="676">
        <f t="shared" si="11"/>
        <v>205975</v>
      </c>
      <c r="AN15" s="676">
        <f t="shared" si="9"/>
        <v>207279</v>
      </c>
      <c r="AO15" s="676">
        <f t="shared" si="9"/>
        <v>0</v>
      </c>
      <c r="AP15" s="676">
        <f t="shared" si="9"/>
        <v>207279</v>
      </c>
    </row>
    <row r="16" spans="1:42" ht="48.75" customHeight="1" x14ac:dyDescent="0.7">
      <c r="A16" s="677" t="s">
        <v>711</v>
      </c>
      <c r="B16" s="675">
        <f>[4]int.bevételek2025!B15</f>
        <v>1560</v>
      </c>
      <c r="C16" s="675"/>
      <c r="D16" s="675">
        <f t="shared" si="0"/>
        <v>1560</v>
      </c>
      <c r="E16" s="675">
        <f>[4]int.bevételek2025!C15</f>
        <v>0</v>
      </c>
      <c r="F16" s="675"/>
      <c r="G16" s="675">
        <f t="shared" si="1"/>
        <v>0</v>
      </c>
      <c r="H16" s="675">
        <f>[4]int.bevételek2025!D15</f>
        <v>0</v>
      </c>
      <c r="I16" s="675"/>
      <c r="J16" s="675">
        <f t="shared" si="2"/>
        <v>0</v>
      </c>
      <c r="K16" s="675">
        <f>[4]int.bevételek2025!E15</f>
        <v>0</v>
      </c>
      <c r="L16" s="675"/>
      <c r="M16" s="675">
        <f t="shared" si="3"/>
        <v>0</v>
      </c>
      <c r="N16" s="676">
        <f t="shared" si="4"/>
        <v>1560</v>
      </c>
      <c r="O16" s="676">
        <f t="shared" si="4"/>
        <v>0</v>
      </c>
      <c r="P16" s="676">
        <f t="shared" si="4"/>
        <v>1560</v>
      </c>
      <c r="Q16" s="677" t="s">
        <v>712</v>
      </c>
      <c r="R16" s="675">
        <f>[4]int.bevételek2025!H15</f>
        <v>0</v>
      </c>
      <c r="S16" s="675"/>
      <c r="T16" s="675">
        <f t="shared" si="5"/>
        <v>0</v>
      </c>
      <c r="U16" s="675">
        <f>[4]int.bevételek2025!I15</f>
        <v>0</v>
      </c>
      <c r="V16" s="675"/>
      <c r="W16" s="675">
        <f t="shared" si="12"/>
        <v>0</v>
      </c>
      <c r="X16" s="675">
        <f>[4]int.bevételek2025!J15</f>
        <v>0</v>
      </c>
      <c r="Y16" s="675"/>
      <c r="Z16" s="675">
        <f t="shared" si="6"/>
        <v>0</v>
      </c>
      <c r="AA16" s="676">
        <f t="shared" si="7"/>
        <v>0</v>
      </c>
      <c r="AB16" s="676">
        <f t="shared" si="7"/>
        <v>0</v>
      </c>
      <c r="AC16" s="676">
        <f t="shared" si="7"/>
        <v>0</v>
      </c>
      <c r="AD16" s="676">
        <f t="shared" si="10"/>
        <v>1560</v>
      </c>
      <c r="AE16" s="676">
        <f t="shared" si="10"/>
        <v>0</v>
      </c>
      <c r="AF16" s="676">
        <f t="shared" si="10"/>
        <v>1560</v>
      </c>
      <c r="AG16" s="677" t="s">
        <v>712</v>
      </c>
      <c r="AH16" s="675"/>
      <c r="AI16" s="675"/>
      <c r="AJ16" s="675">
        <f t="shared" si="8"/>
        <v>0</v>
      </c>
      <c r="AK16" s="675">
        <f>[4]int.bevételek2025!N15</f>
        <v>156466</v>
      </c>
      <c r="AL16" s="676"/>
      <c r="AM16" s="676">
        <f t="shared" si="11"/>
        <v>156466</v>
      </c>
      <c r="AN16" s="676">
        <f t="shared" si="9"/>
        <v>158026</v>
      </c>
      <c r="AO16" s="676">
        <f t="shared" si="9"/>
        <v>0</v>
      </c>
      <c r="AP16" s="676">
        <f t="shared" si="9"/>
        <v>158026</v>
      </c>
    </row>
    <row r="17" spans="1:42" ht="48.75" customHeight="1" x14ac:dyDescent="0.7">
      <c r="A17" s="677" t="s">
        <v>713</v>
      </c>
      <c r="B17" s="675">
        <f>[4]int.bevételek2025!B16</f>
        <v>1216</v>
      </c>
      <c r="C17" s="675"/>
      <c r="D17" s="675">
        <f t="shared" si="0"/>
        <v>1216</v>
      </c>
      <c r="E17" s="675">
        <f>[4]int.bevételek2025!C16</f>
        <v>0</v>
      </c>
      <c r="F17" s="675"/>
      <c r="G17" s="675">
        <f t="shared" si="1"/>
        <v>0</v>
      </c>
      <c r="H17" s="675">
        <f>[4]int.bevételek2025!D16</f>
        <v>0</v>
      </c>
      <c r="I17" s="675"/>
      <c r="J17" s="675">
        <f t="shared" si="2"/>
        <v>0</v>
      </c>
      <c r="K17" s="675">
        <f>[4]int.bevételek2025!E16</f>
        <v>0</v>
      </c>
      <c r="L17" s="675"/>
      <c r="M17" s="675">
        <f t="shared" si="3"/>
        <v>0</v>
      </c>
      <c r="N17" s="676">
        <f t="shared" si="4"/>
        <v>1216</v>
      </c>
      <c r="O17" s="676">
        <f t="shared" si="4"/>
        <v>0</v>
      </c>
      <c r="P17" s="676">
        <f t="shared" si="4"/>
        <v>1216</v>
      </c>
      <c r="Q17" s="677" t="s">
        <v>713</v>
      </c>
      <c r="R17" s="675">
        <f>[4]int.bevételek2025!H16</f>
        <v>0</v>
      </c>
      <c r="S17" s="675"/>
      <c r="T17" s="675">
        <f t="shared" si="5"/>
        <v>0</v>
      </c>
      <c r="U17" s="675">
        <f>[4]int.bevételek2025!I16</f>
        <v>0</v>
      </c>
      <c r="V17" s="675"/>
      <c r="W17" s="675">
        <f t="shared" si="12"/>
        <v>0</v>
      </c>
      <c r="X17" s="675">
        <f>[4]int.bevételek2025!J16</f>
        <v>0</v>
      </c>
      <c r="Y17" s="675"/>
      <c r="Z17" s="675">
        <f t="shared" si="6"/>
        <v>0</v>
      </c>
      <c r="AA17" s="676">
        <f t="shared" si="7"/>
        <v>0</v>
      </c>
      <c r="AB17" s="676">
        <f t="shared" si="7"/>
        <v>0</v>
      </c>
      <c r="AC17" s="676">
        <f t="shared" si="7"/>
        <v>0</v>
      </c>
      <c r="AD17" s="676">
        <f t="shared" si="10"/>
        <v>1216</v>
      </c>
      <c r="AE17" s="676">
        <f t="shared" si="10"/>
        <v>0</v>
      </c>
      <c r="AF17" s="676">
        <f t="shared" si="10"/>
        <v>1216</v>
      </c>
      <c r="AG17" s="677" t="s">
        <v>713</v>
      </c>
      <c r="AH17" s="675"/>
      <c r="AI17" s="675"/>
      <c r="AJ17" s="675">
        <f t="shared" si="8"/>
        <v>0</v>
      </c>
      <c r="AK17" s="675">
        <f>[4]int.bevételek2025!N16</f>
        <v>167727</v>
      </c>
      <c r="AL17" s="676"/>
      <c r="AM17" s="676">
        <f t="shared" si="11"/>
        <v>167727</v>
      </c>
      <c r="AN17" s="676">
        <f t="shared" si="9"/>
        <v>168943</v>
      </c>
      <c r="AO17" s="676">
        <f t="shared" si="9"/>
        <v>0</v>
      </c>
      <c r="AP17" s="676">
        <f t="shared" si="9"/>
        <v>168943</v>
      </c>
    </row>
    <row r="18" spans="1:42" ht="48.75" customHeight="1" x14ac:dyDescent="0.7">
      <c r="A18" s="677" t="s">
        <v>714</v>
      </c>
      <c r="B18" s="675">
        <f>[4]int.bevételek2025!B17</f>
        <v>760</v>
      </c>
      <c r="C18" s="675"/>
      <c r="D18" s="675">
        <f t="shared" si="0"/>
        <v>760</v>
      </c>
      <c r="E18" s="675">
        <f>[4]int.bevételek2025!C17</f>
        <v>0</v>
      </c>
      <c r="F18" s="675"/>
      <c r="G18" s="675">
        <f t="shared" si="1"/>
        <v>0</v>
      </c>
      <c r="H18" s="675">
        <f>[4]int.bevételek2025!D17</f>
        <v>0</v>
      </c>
      <c r="I18" s="675"/>
      <c r="J18" s="675">
        <f t="shared" si="2"/>
        <v>0</v>
      </c>
      <c r="K18" s="675">
        <f>[4]int.bevételek2025!E17</f>
        <v>0</v>
      </c>
      <c r="L18" s="675"/>
      <c r="M18" s="675">
        <f t="shared" si="3"/>
        <v>0</v>
      </c>
      <c r="N18" s="676">
        <f t="shared" si="4"/>
        <v>760</v>
      </c>
      <c r="O18" s="676">
        <f t="shared" si="4"/>
        <v>0</v>
      </c>
      <c r="P18" s="676">
        <f t="shared" si="4"/>
        <v>760</v>
      </c>
      <c r="Q18" s="677" t="s">
        <v>714</v>
      </c>
      <c r="R18" s="675">
        <f>[4]int.bevételek2025!H17</f>
        <v>0</v>
      </c>
      <c r="S18" s="675"/>
      <c r="T18" s="675">
        <f t="shared" si="5"/>
        <v>0</v>
      </c>
      <c r="U18" s="675">
        <f>[4]int.bevételek2025!I17</f>
        <v>0</v>
      </c>
      <c r="V18" s="675"/>
      <c r="W18" s="675">
        <f t="shared" si="12"/>
        <v>0</v>
      </c>
      <c r="X18" s="675">
        <f>[4]int.bevételek2025!J17</f>
        <v>0</v>
      </c>
      <c r="Y18" s="675"/>
      <c r="Z18" s="675">
        <f t="shared" si="6"/>
        <v>0</v>
      </c>
      <c r="AA18" s="676">
        <f t="shared" si="7"/>
        <v>0</v>
      </c>
      <c r="AB18" s="676">
        <f t="shared" si="7"/>
        <v>0</v>
      </c>
      <c r="AC18" s="676">
        <f t="shared" si="7"/>
        <v>0</v>
      </c>
      <c r="AD18" s="676">
        <f t="shared" si="10"/>
        <v>760</v>
      </c>
      <c r="AE18" s="676">
        <f t="shared" si="10"/>
        <v>0</v>
      </c>
      <c r="AF18" s="676">
        <f t="shared" si="10"/>
        <v>760</v>
      </c>
      <c r="AG18" s="677" t="s">
        <v>714</v>
      </c>
      <c r="AH18" s="675"/>
      <c r="AI18" s="675"/>
      <c r="AJ18" s="675">
        <f t="shared" si="8"/>
        <v>0</v>
      </c>
      <c r="AK18" s="675">
        <f>[4]int.bevételek2025!N17</f>
        <v>230100</v>
      </c>
      <c r="AL18" s="676"/>
      <c r="AM18" s="676">
        <f t="shared" si="11"/>
        <v>230100</v>
      </c>
      <c r="AN18" s="676">
        <f t="shared" si="9"/>
        <v>230860</v>
      </c>
      <c r="AO18" s="676">
        <f t="shared" si="9"/>
        <v>0</v>
      </c>
      <c r="AP18" s="676">
        <f t="shared" si="9"/>
        <v>230860</v>
      </c>
    </row>
    <row r="19" spans="1:42" ht="48.75" customHeight="1" x14ac:dyDescent="0.7">
      <c r="A19" s="677" t="s">
        <v>715</v>
      </c>
      <c r="B19" s="675">
        <f>[4]int.bevételek2025!B18</f>
        <v>2920</v>
      </c>
      <c r="C19" s="675"/>
      <c r="D19" s="675">
        <f t="shared" si="0"/>
        <v>2920</v>
      </c>
      <c r="E19" s="675">
        <f>[4]int.bevételek2025!C18</f>
        <v>0</v>
      </c>
      <c r="F19" s="675"/>
      <c r="G19" s="675">
        <f t="shared" si="1"/>
        <v>0</v>
      </c>
      <c r="H19" s="675">
        <f>[4]int.bevételek2025!D18</f>
        <v>0</v>
      </c>
      <c r="I19" s="675"/>
      <c r="J19" s="675">
        <f t="shared" si="2"/>
        <v>0</v>
      </c>
      <c r="K19" s="675">
        <f>[4]int.bevételek2025!E18</f>
        <v>0</v>
      </c>
      <c r="L19" s="675"/>
      <c r="M19" s="675">
        <f t="shared" si="3"/>
        <v>0</v>
      </c>
      <c r="N19" s="676">
        <f t="shared" si="4"/>
        <v>2920</v>
      </c>
      <c r="O19" s="676">
        <f t="shared" si="4"/>
        <v>0</v>
      </c>
      <c r="P19" s="676">
        <f t="shared" si="4"/>
        <v>2920</v>
      </c>
      <c r="Q19" s="677" t="s">
        <v>715</v>
      </c>
      <c r="R19" s="675">
        <f>[4]int.bevételek2025!H18</f>
        <v>0</v>
      </c>
      <c r="S19" s="675"/>
      <c r="T19" s="675">
        <f t="shared" si="5"/>
        <v>0</v>
      </c>
      <c r="U19" s="675">
        <f>[4]int.bevételek2025!I18</f>
        <v>0</v>
      </c>
      <c r="V19" s="675"/>
      <c r="W19" s="675">
        <f t="shared" si="12"/>
        <v>0</v>
      </c>
      <c r="X19" s="675">
        <f>[4]int.bevételek2025!J18</f>
        <v>0</v>
      </c>
      <c r="Y19" s="675"/>
      <c r="Z19" s="675">
        <f t="shared" si="6"/>
        <v>0</v>
      </c>
      <c r="AA19" s="676">
        <f t="shared" si="7"/>
        <v>0</v>
      </c>
      <c r="AB19" s="676">
        <f t="shared" si="7"/>
        <v>0</v>
      </c>
      <c r="AC19" s="676">
        <f t="shared" si="7"/>
        <v>0</v>
      </c>
      <c r="AD19" s="676">
        <f t="shared" si="10"/>
        <v>2920</v>
      </c>
      <c r="AE19" s="676">
        <f t="shared" si="10"/>
        <v>0</v>
      </c>
      <c r="AF19" s="676">
        <f t="shared" si="10"/>
        <v>2920</v>
      </c>
      <c r="AG19" s="677" t="s">
        <v>715</v>
      </c>
      <c r="AH19" s="675"/>
      <c r="AI19" s="675"/>
      <c r="AJ19" s="675">
        <f t="shared" si="8"/>
        <v>0</v>
      </c>
      <c r="AK19" s="675">
        <f>[4]int.bevételek2025!N18</f>
        <v>285732</v>
      </c>
      <c r="AL19" s="676"/>
      <c r="AM19" s="676">
        <f t="shared" si="11"/>
        <v>285732</v>
      </c>
      <c r="AN19" s="676">
        <f t="shared" si="9"/>
        <v>288652</v>
      </c>
      <c r="AO19" s="676">
        <f t="shared" si="9"/>
        <v>0</v>
      </c>
      <c r="AP19" s="676">
        <f t="shared" si="9"/>
        <v>288652</v>
      </c>
    </row>
    <row r="20" spans="1:42" ht="48.75" customHeight="1" x14ac:dyDescent="0.7">
      <c r="A20" s="677" t="s">
        <v>716</v>
      </c>
      <c r="B20" s="675">
        <f>[4]int.bevételek2025!B19</f>
        <v>680</v>
      </c>
      <c r="C20" s="675"/>
      <c r="D20" s="675">
        <f t="shared" si="0"/>
        <v>680</v>
      </c>
      <c r="E20" s="675">
        <f>[4]int.bevételek2025!C19</f>
        <v>0</v>
      </c>
      <c r="F20" s="675"/>
      <c r="G20" s="675">
        <f t="shared" si="1"/>
        <v>0</v>
      </c>
      <c r="H20" s="675">
        <f>[4]int.bevételek2025!D19</f>
        <v>0</v>
      </c>
      <c r="I20" s="675"/>
      <c r="J20" s="675">
        <f t="shared" si="2"/>
        <v>0</v>
      </c>
      <c r="K20" s="675">
        <f>[4]int.bevételek2025!E19</f>
        <v>0</v>
      </c>
      <c r="L20" s="675"/>
      <c r="M20" s="675">
        <f t="shared" si="3"/>
        <v>0</v>
      </c>
      <c r="N20" s="676">
        <f t="shared" si="4"/>
        <v>680</v>
      </c>
      <c r="O20" s="676">
        <f t="shared" si="4"/>
        <v>0</v>
      </c>
      <c r="P20" s="676">
        <f t="shared" si="4"/>
        <v>680</v>
      </c>
      <c r="Q20" s="677" t="s">
        <v>716</v>
      </c>
      <c r="R20" s="675">
        <f>[4]int.bevételek2025!H19</f>
        <v>0</v>
      </c>
      <c r="S20" s="675"/>
      <c r="T20" s="675">
        <f t="shared" si="5"/>
        <v>0</v>
      </c>
      <c r="U20" s="675">
        <f>[4]int.bevételek2025!I19</f>
        <v>0</v>
      </c>
      <c r="V20" s="675"/>
      <c r="W20" s="675">
        <f t="shared" si="12"/>
        <v>0</v>
      </c>
      <c r="X20" s="675">
        <f>[4]int.bevételek2025!J19</f>
        <v>0</v>
      </c>
      <c r="Y20" s="675"/>
      <c r="Z20" s="675">
        <f t="shared" si="6"/>
        <v>0</v>
      </c>
      <c r="AA20" s="676">
        <f t="shared" si="7"/>
        <v>0</v>
      </c>
      <c r="AB20" s="676">
        <f t="shared" si="7"/>
        <v>0</v>
      </c>
      <c r="AC20" s="676">
        <f t="shared" si="7"/>
        <v>0</v>
      </c>
      <c r="AD20" s="676">
        <f t="shared" si="10"/>
        <v>680</v>
      </c>
      <c r="AE20" s="676">
        <f t="shared" si="10"/>
        <v>0</v>
      </c>
      <c r="AF20" s="676">
        <f t="shared" si="10"/>
        <v>680</v>
      </c>
      <c r="AG20" s="677" t="s">
        <v>716</v>
      </c>
      <c r="AH20" s="675"/>
      <c r="AI20" s="675"/>
      <c r="AJ20" s="675">
        <f t="shared" si="8"/>
        <v>0</v>
      </c>
      <c r="AK20" s="675">
        <f>[4]int.bevételek2025!N19</f>
        <v>135344</v>
      </c>
      <c r="AL20" s="676"/>
      <c r="AM20" s="676">
        <f t="shared" si="11"/>
        <v>135344</v>
      </c>
      <c r="AN20" s="676">
        <f t="shared" si="9"/>
        <v>136024</v>
      </c>
      <c r="AO20" s="676">
        <f t="shared" si="9"/>
        <v>0</v>
      </c>
      <c r="AP20" s="676">
        <f t="shared" si="9"/>
        <v>136024</v>
      </c>
    </row>
    <row r="21" spans="1:42" ht="48.75" customHeight="1" x14ac:dyDescent="0.7">
      <c r="A21" s="677" t="s">
        <v>717</v>
      </c>
      <c r="B21" s="675">
        <f>[4]int.bevételek2025!B20</f>
        <v>1040</v>
      </c>
      <c r="C21" s="675"/>
      <c r="D21" s="675">
        <f t="shared" si="0"/>
        <v>1040</v>
      </c>
      <c r="E21" s="675">
        <f>[4]int.bevételek2025!C20</f>
        <v>0</v>
      </c>
      <c r="F21" s="675"/>
      <c r="G21" s="675">
        <f t="shared" si="1"/>
        <v>0</v>
      </c>
      <c r="H21" s="675">
        <f>[4]int.bevételek2025!D20</f>
        <v>0</v>
      </c>
      <c r="I21" s="675"/>
      <c r="J21" s="675">
        <f t="shared" si="2"/>
        <v>0</v>
      </c>
      <c r="K21" s="675">
        <f>[4]int.bevételek2025!E20</f>
        <v>0</v>
      </c>
      <c r="L21" s="675"/>
      <c r="M21" s="675">
        <f t="shared" si="3"/>
        <v>0</v>
      </c>
      <c r="N21" s="676">
        <f t="shared" si="4"/>
        <v>1040</v>
      </c>
      <c r="O21" s="676">
        <f t="shared" si="4"/>
        <v>0</v>
      </c>
      <c r="P21" s="676">
        <f t="shared" si="4"/>
        <v>1040</v>
      </c>
      <c r="Q21" s="677" t="s">
        <v>717</v>
      </c>
      <c r="R21" s="675">
        <f>[4]int.bevételek2025!H20</f>
        <v>0</v>
      </c>
      <c r="S21" s="675"/>
      <c r="T21" s="675">
        <f t="shared" si="5"/>
        <v>0</v>
      </c>
      <c r="U21" s="675">
        <f>[4]int.bevételek2025!I20</f>
        <v>0</v>
      </c>
      <c r="V21" s="675"/>
      <c r="W21" s="675">
        <f t="shared" si="12"/>
        <v>0</v>
      </c>
      <c r="X21" s="675">
        <f>[4]int.bevételek2025!J20</f>
        <v>0</v>
      </c>
      <c r="Y21" s="675"/>
      <c r="Z21" s="675">
        <f t="shared" si="6"/>
        <v>0</v>
      </c>
      <c r="AA21" s="676">
        <f t="shared" si="7"/>
        <v>0</v>
      </c>
      <c r="AB21" s="676">
        <f t="shared" si="7"/>
        <v>0</v>
      </c>
      <c r="AC21" s="676">
        <f t="shared" si="7"/>
        <v>0</v>
      </c>
      <c r="AD21" s="676">
        <f t="shared" si="10"/>
        <v>1040</v>
      </c>
      <c r="AE21" s="676">
        <f t="shared" si="10"/>
        <v>0</v>
      </c>
      <c r="AF21" s="676">
        <f t="shared" si="10"/>
        <v>1040</v>
      </c>
      <c r="AG21" s="677" t="s">
        <v>717</v>
      </c>
      <c r="AH21" s="675"/>
      <c r="AI21" s="675"/>
      <c r="AJ21" s="675">
        <f t="shared" si="8"/>
        <v>0</v>
      </c>
      <c r="AK21" s="675">
        <f>[4]int.bevételek2025!N20</f>
        <v>129802</v>
      </c>
      <c r="AL21" s="676"/>
      <c r="AM21" s="676">
        <f t="shared" si="11"/>
        <v>129802</v>
      </c>
      <c r="AN21" s="676">
        <f t="shared" si="9"/>
        <v>130842</v>
      </c>
      <c r="AO21" s="676">
        <f t="shared" si="9"/>
        <v>0</v>
      </c>
      <c r="AP21" s="676">
        <f t="shared" si="9"/>
        <v>130842</v>
      </c>
    </row>
    <row r="22" spans="1:42" ht="48.75" customHeight="1" x14ac:dyDescent="0.7">
      <c r="A22" s="677" t="s">
        <v>718</v>
      </c>
      <c r="B22" s="675">
        <f>[4]int.bevételek2025!B21</f>
        <v>1176</v>
      </c>
      <c r="C22" s="675"/>
      <c r="D22" s="675">
        <f t="shared" si="0"/>
        <v>1176</v>
      </c>
      <c r="E22" s="675">
        <f>[4]int.bevételek2025!C21</f>
        <v>0</v>
      </c>
      <c r="F22" s="675"/>
      <c r="G22" s="675">
        <f t="shared" si="1"/>
        <v>0</v>
      </c>
      <c r="H22" s="675">
        <f>[4]int.bevételek2025!D21</f>
        <v>0</v>
      </c>
      <c r="I22" s="675"/>
      <c r="J22" s="675">
        <f t="shared" si="2"/>
        <v>0</v>
      </c>
      <c r="K22" s="675">
        <f>[4]int.bevételek2025!E21</f>
        <v>0</v>
      </c>
      <c r="L22" s="675"/>
      <c r="M22" s="675">
        <f t="shared" si="3"/>
        <v>0</v>
      </c>
      <c r="N22" s="676">
        <f t="shared" si="4"/>
        <v>1176</v>
      </c>
      <c r="O22" s="676">
        <f t="shared" si="4"/>
        <v>0</v>
      </c>
      <c r="P22" s="676">
        <f t="shared" si="4"/>
        <v>1176</v>
      </c>
      <c r="Q22" s="677" t="s">
        <v>718</v>
      </c>
      <c r="R22" s="675">
        <f>[4]int.bevételek2025!H21</f>
        <v>0</v>
      </c>
      <c r="S22" s="675"/>
      <c r="T22" s="675">
        <f t="shared" si="5"/>
        <v>0</v>
      </c>
      <c r="U22" s="675">
        <f>[4]int.bevételek2025!I21</f>
        <v>0</v>
      </c>
      <c r="V22" s="675"/>
      <c r="W22" s="675">
        <f t="shared" si="12"/>
        <v>0</v>
      </c>
      <c r="X22" s="675">
        <f>[4]int.bevételek2025!J21</f>
        <v>0</v>
      </c>
      <c r="Y22" s="675"/>
      <c r="Z22" s="675">
        <f t="shared" si="6"/>
        <v>0</v>
      </c>
      <c r="AA22" s="676">
        <f t="shared" si="7"/>
        <v>0</v>
      </c>
      <c r="AB22" s="676">
        <f t="shared" si="7"/>
        <v>0</v>
      </c>
      <c r="AC22" s="676">
        <f t="shared" si="7"/>
        <v>0</v>
      </c>
      <c r="AD22" s="676">
        <f t="shared" si="10"/>
        <v>1176</v>
      </c>
      <c r="AE22" s="676">
        <f t="shared" si="10"/>
        <v>0</v>
      </c>
      <c r="AF22" s="676">
        <f t="shared" si="10"/>
        <v>1176</v>
      </c>
      <c r="AG22" s="677" t="s">
        <v>718</v>
      </c>
      <c r="AH22" s="675"/>
      <c r="AI22" s="675"/>
      <c r="AJ22" s="675">
        <f t="shared" si="8"/>
        <v>0</v>
      </c>
      <c r="AK22" s="675">
        <f>[4]int.bevételek2025!N21</f>
        <v>160936</v>
      </c>
      <c r="AL22" s="676"/>
      <c r="AM22" s="676">
        <f t="shared" si="11"/>
        <v>160936</v>
      </c>
      <c r="AN22" s="676">
        <f t="shared" si="9"/>
        <v>162112</v>
      </c>
      <c r="AO22" s="676">
        <f t="shared" si="9"/>
        <v>0</v>
      </c>
      <c r="AP22" s="676">
        <f t="shared" si="9"/>
        <v>162112</v>
      </c>
    </row>
    <row r="23" spans="1:42" ht="48.75" customHeight="1" x14ac:dyDescent="0.7">
      <c r="A23" s="677" t="s">
        <v>719</v>
      </c>
      <c r="B23" s="675">
        <f>[4]int.bevételek2025!B22</f>
        <v>472</v>
      </c>
      <c r="C23" s="675"/>
      <c r="D23" s="675">
        <f t="shared" si="0"/>
        <v>472</v>
      </c>
      <c r="E23" s="675">
        <f>[4]int.bevételek2025!C22</f>
        <v>0</v>
      </c>
      <c r="F23" s="675"/>
      <c r="G23" s="675">
        <f t="shared" si="1"/>
        <v>0</v>
      </c>
      <c r="H23" s="675">
        <f>[4]int.bevételek2025!D22</f>
        <v>0</v>
      </c>
      <c r="I23" s="675"/>
      <c r="J23" s="675">
        <f t="shared" si="2"/>
        <v>0</v>
      </c>
      <c r="K23" s="675">
        <f>[4]int.bevételek2025!E22</f>
        <v>0</v>
      </c>
      <c r="L23" s="675"/>
      <c r="M23" s="675">
        <f t="shared" si="3"/>
        <v>0</v>
      </c>
      <c r="N23" s="676">
        <f t="shared" si="4"/>
        <v>472</v>
      </c>
      <c r="O23" s="676">
        <f t="shared" si="4"/>
        <v>0</v>
      </c>
      <c r="P23" s="676">
        <f t="shared" si="4"/>
        <v>472</v>
      </c>
      <c r="Q23" s="677" t="s">
        <v>719</v>
      </c>
      <c r="R23" s="675">
        <f>[4]int.bevételek2025!H22</f>
        <v>0</v>
      </c>
      <c r="S23" s="675"/>
      <c r="T23" s="675">
        <f t="shared" si="5"/>
        <v>0</v>
      </c>
      <c r="U23" s="675">
        <f>[4]int.bevételek2025!I22</f>
        <v>0</v>
      </c>
      <c r="V23" s="675"/>
      <c r="W23" s="675">
        <f t="shared" si="12"/>
        <v>0</v>
      </c>
      <c r="X23" s="675">
        <f>[4]int.bevételek2025!J22</f>
        <v>0</v>
      </c>
      <c r="Y23" s="675"/>
      <c r="Z23" s="675">
        <f t="shared" si="6"/>
        <v>0</v>
      </c>
      <c r="AA23" s="676">
        <f t="shared" si="7"/>
        <v>0</v>
      </c>
      <c r="AB23" s="676">
        <f t="shared" si="7"/>
        <v>0</v>
      </c>
      <c r="AC23" s="676">
        <f t="shared" si="7"/>
        <v>0</v>
      </c>
      <c r="AD23" s="676">
        <f t="shared" si="10"/>
        <v>472</v>
      </c>
      <c r="AE23" s="676">
        <f t="shared" si="10"/>
        <v>0</v>
      </c>
      <c r="AF23" s="676">
        <f t="shared" si="10"/>
        <v>472</v>
      </c>
      <c r="AG23" s="677" t="s">
        <v>719</v>
      </c>
      <c r="AH23" s="675"/>
      <c r="AI23" s="675"/>
      <c r="AJ23" s="675">
        <f t="shared" si="8"/>
        <v>0</v>
      </c>
      <c r="AK23" s="675">
        <f>[4]int.bevételek2025!N22</f>
        <v>191931</v>
      </c>
      <c r="AL23" s="676"/>
      <c r="AM23" s="676">
        <f t="shared" si="11"/>
        <v>191931</v>
      </c>
      <c r="AN23" s="676">
        <f t="shared" si="9"/>
        <v>192403</v>
      </c>
      <c r="AO23" s="676">
        <f t="shared" si="9"/>
        <v>0</v>
      </c>
      <c r="AP23" s="676">
        <f t="shared" si="9"/>
        <v>192403</v>
      </c>
    </row>
    <row r="24" spans="1:42" ht="48.75" customHeight="1" x14ac:dyDescent="0.7">
      <c r="A24" s="677" t="s">
        <v>720</v>
      </c>
      <c r="B24" s="675">
        <f>[4]int.bevételek2025!B23</f>
        <v>1448</v>
      </c>
      <c r="C24" s="675"/>
      <c r="D24" s="675">
        <f t="shared" si="0"/>
        <v>1448</v>
      </c>
      <c r="E24" s="675">
        <f>[4]int.bevételek2025!C23</f>
        <v>0</v>
      </c>
      <c r="F24" s="675"/>
      <c r="G24" s="675">
        <f t="shared" si="1"/>
        <v>0</v>
      </c>
      <c r="H24" s="675">
        <f>[4]int.bevételek2025!D23</f>
        <v>0</v>
      </c>
      <c r="I24" s="675"/>
      <c r="J24" s="675">
        <f t="shared" si="2"/>
        <v>0</v>
      </c>
      <c r="K24" s="675">
        <f>[4]int.bevételek2025!E23</f>
        <v>0</v>
      </c>
      <c r="L24" s="675"/>
      <c r="M24" s="675">
        <f t="shared" si="3"/>
        <v>0</v>
      </c>
      <c r="N24" s="676">
        <f t="shared" si="4"/>
        <v>1448</v>
      </c>
      <c r="O24" s="676">
        <f t="shared" si="4"/>
        <v>0</v>
      </c>
      <c r="P24" s="676">
        <f t="shared" si="4"/>
        <v>1448</v>
      </c>
      <c r="Q24" s="677" t="s">
        <v>720</v>
      </c>
      <c r="R24" s="675">
        <f>[4]int.bevételek2025!H23</f>
        <v>0</v>
      </c>
      <c r="S24" s="675"/>
      <c r="T24" s="675">
        <f t="shared" si="5"/>
        <v>0</v>
      </c>
      <c r="U24" s="675">
        <f>[4]int.bevételek2025!I23</f>
        <v>0</v>
      </c>
      <c r="V24" s="675"/>
      <c r="W24" s="675">
        <f>SUM(U24:V24)</f>
        <v>0</v>
      </c>
      <c r="X24" s="675">
        <f>[4]int.bevételek2025!J23</f>
        <v>0</v>
      </c>
      <c r="Y24" s="675"/>
      <c r="Z24" s="675">
        <f t="shared" si="6"/>
        <v>0</v>
      </c>
      <c r="AA24" s="676">
        <f t="shared" si="7"/>
        <v>0</v>
      </c>
      <c r="AB24" s="676">
        <f t="shared" si="7"/>
        <v>0</v>
      </c>
      <c r="AC24" s="676">
        <f t="shared" si="7"/>
        <v>0</v>
      </c>
      <c r="AD24" s="676">
        <f t="shared" si="10"/>
        <v>1448</v>
      </c>
      <c r="AE24" s="676">
        <f t="shared" si="10"/>
        <v>0</v>
      </c>
      <c r="AF24" s="676">
        <f t="shared" si="10"/>
        <v>1448</v>
      </c>
      <c r="AG24" s="677" t="s">
        <v>720</v>
      </c>
      <c r="AH24" s="675"/>
      <c r="AI24" s="675"/>
      <c r="AJ24" s="675">
        <f t="shared" si="8"/>
        <v>0</v>
      </c>
      <c r="AK24" s="675">
        <f>[4]int.bevételek2025!N23</f>
        <v>266280</v>
      </c>
      <c r="AL24" s="676"/>
      <c r="AM24" s="676">
        <f t="shared" si="11"/>
        <v>266280</v>
      </c>
      <c r="AN24" s="676">
        <f t="shared" si="9"/>
        <v>267728</v>
      </c>
      <c r="AO24" s="676">
        <f t="shared" si="9"/>
        <v>0</v>
      </c>
      <c r="AP24" s="676">
        <f t="shared" si="9"/>
        <v>267728</v>
      </c>
    </row>
    <row r="25" spans="1:42" ht="48.75" customHeight="1" x14ac:dyDescent="0.7">
      <c r="A25" s="677" t="s">
        <v>721</v>
      </c>
      <c r="B25" s="675">
        <f>[4]int.bevételek2025!B24</f>
        <v>360</v>
      </c>
      <c r="C25" s="675"/>
      <c r="D25" s="675">
        <f t="shared" si="0"/>
        <v>360</v>
      </c>
      <c r="E25" s="675">
        <f>[4]int.bevételek2025!C24</f>
        <v>0</v>
      </c>
      <c r="F25" s="675"/>
      <c r="G25" s="675">
        <f t="shared" si="1"/>
        <v>0</v>
      </c>
      <c r="H25" s="675">
        <f>[4]int.bevételek2025!D24</f>
        <v>0</v>
      </c>
      <c r="I25" s="675"/>
      <c r="J25" s="675">
        <f t="shared" si="2"/>
        <v>0</v>
      </c>
      <c r="K25" s="675">
        <f>[4]int.bevételek2025!E24</f>
        <v>0</v>
      </c>
      <c r="L25" s="675"/>
      <c r="M25" s="675">
        <f t="shared" si="3"/>
        <v>0</v>
      </c>
      <c r="N25" s="676">
        <f t="shared" si="4"/>
        <v>360</v>
      </c>
      <c r="O25" s="676">
        <f t="shared" si="4"/>
        <v>0</v>
      </c>
      <c r="P25" s="676">
        <f t="shared" si="4"/>
        <v>360</v>
      </c>
      <c r="Q25" s="677" t="s">
        <v>721</v>
      </c>
      <c r="R25" s="675">
        <f>[4]int.bevételek2025!H24</f>
        <v>0</v>
      </c>
      <c r="S25" s="675"/>
      <c r="T25" s="675">
        <f t="shared" si="5"/>
        <v>0</v>
      </c>
      <c r="U25" s="675">
        <f>[4]int.bevételek2025!I24</f>
        <v>0</v>
      </c>
      <c r="V25" s="675"/>
      <c r="W25" s="675">
        <f>SUM(U25:V25)</f>
        <v>0</v>
      </c>
      <c r="X25" s="675">
        <f>[4]int.bevételek2025!J24</f>
        <v>0</v>
      </c>
      <c r="Y25" s="675"/>
      <c r="Z25" s="675">
        <f t="shared" si="6"/>
        <v>0</v>
      </c>
      <c r="AA25" s="676">
        <f t="shared" si="7"/>
        <v>0</v>
      </c>
      <c r="AB25" s="676">
        <f t="shared" si="7"/>
        <v>0</v>
      </c>
      <c r="AC25" s="676">
        <f t="shared" si="7"/>
        <v>0</v>
      </c>
      <c r="AD25" s="676">
        <f t="shared" si="10"/>
        <v>360</v>
      </c>
      <c r="AE25" s="676">
        <f t="shared" si="10"/>
        <v>0</v>
      </c>
      <c r="AF25" s="676">
        <f t="shared" si="10"/>
        <v>360</v>
      </c>
      <c r="AG25" s="677" t="s">
        <v>721</v>
      </c>
      <c r="AH25" s="675"/>
      <c r="AI25" s="675"/>
      <c r="AJ25" s="675">
        <f t="shared" si="8"/>
        <v>0</v>
      </c>
      <c r="AK25" s="675">
        <f>[4]int.bevételek2025!N24</f>
        <v>194627</v>
      </c>
      <c r="AL25" s="676"/>
      <c r="AM25" s="676">
        <f t="shared" si="11"/>
        <v>194627</v>
      </c>
      <c r="AN25" s="676">
        <f t="shared" si="9"/>
        <v>194987</v>
      </c>
      <c r="AO25" s="676">
        <f t="shared" si="9"/>
        <v>0</v>
      </c>
      <c r="AP25" s="676">
        <f t="shared" si="9"/>
        <v>194987</v>
      </c>
    </row>
    <row r="26" spans="1:42" ht="48.75" customHeight="1" x14ac:dyDescent="0.7">
      <c r="A26" s="674" t="s">
        <v>722</v>
      </c>
      <c r="B26" s="675">
        <f>[4]int.bevételek2025!B25</f>
        <v>1000</v>
      </c>
      <c r="C26" s="675"/>
      <c r="D26" s="675">
        <f t="shared" si="0"/>
        <v>1000</v>
      </c>
      <c r="E26" s="675">
        <f>[4]int.bevételek2025!C25</f>
        <v>0</v>
      </c>
      <c r="F26" s="675"/>
      <c r="G26" s="675">
        <f t="shared" si="1"/>
        <v>0</v>
      </c>
      <c r="H26" s="675">
        <f>[4]int.bevételek2025!D25</f>
        <v>0</v>
      </c>
      <c r="I26" s="675"/>
      <c r="J26" s="675">
        <f t="shared" si="2"/>
        <v>0</v>
      </c>
      <c r="K26" s="675">
        <f>[4]int.bevételek2025!E25</f>
        <v>0</v>
      </c>
      <c r="L26" s="675"/>
      <c r="M26" s="675">
        <f t="shared" si="3"/>
        <v>0</v>
      </c>
      <c r="N26" s="676">
        <f t="shared" si="4"/>
        <v>1000</v>
      </c>
      <c r="O26" s="676">
        <f t="shared" si="4"/>
        <v>0</v>
      </c>
      <c r="P26" s="676">
        <f t="shared" si="4"/>
        <v>1000</v>
      </c>
      <c r="Q26" s="674" t="s">
        <v>722</v>
      </c>
      <c r="R26" s="675">
        <f>[4]int.bevételek2025!H25</f>
        <v>0</v>
      </c>
      <c r="S26" s="675"/>
      <c r="T26" s="675">
        <f t="shared" si="5"/>
        <v>0</v>
      </c>
      <c r="U26" s="675">
        <f>[4]int.bevételek2025!I25</f>
        <v>0</v>
      </c>
      <c r="V26" s="675"/>
      <c r="W26" s="675">
        <f>SUM(U26:V26)</f>
        <v>0</v>
      </c>
      <c r="X26" s="675">
        <f>[4]int.bevételek2025!J25</f>
        <v>0</v>
      </c>
      <c r="Y26" s="675"/>
      <c r="Z26" s="675">
        <f t="shared" si="6"/>
        <v>0</v>
      </c>
      <c r="AA26" s="676">
        <f t="shared" si="7"/>
        <v>0</v>
      </c>
      <c r="AB26" s="676">
        <f t="shared" si="7"/>
        <v>0</v>
      </c>
      <c r="AC26" s="676">
        <f t="shared" si="7"/>
        <v>0</v>
      </c>
      <c r="AD26" s="676">
        <f t="shared" si="10"/>
        <v>1000</v>
      </c>
      <c r="AE26" s="676">
        <f t="shared" si="10"/>
        <v>0</v>
      </c>
      <c r="AF26" s="676">
        <f t="shared" si="10"/>
        <v>1000</v>
      </c>
      <c r="AG26" s="674" t="s">
        <v>722</v>
      </c>
      <c r="AH26" s="675"/>
      <c r="AI26" s="675"/>
      <c r="AJ26" s="675">
        <f t="shared" si="8"/>
        <v>0</v>
      </c>
      <c r="AK26" s="675">
        <f>[4]int.bevételek2025!N25</f>
        <v>147733</v>
      </c>
      <c r="AL26" s="676"/>
      <c r="AM26" s="676">
        <f t="shared" si="11"/>
        <v>147733</v>
      </c>
      <c r="AN26" s="676">
        <f t="shared" si="9"/>
        <v>148733</v>
      </c>
      <c r="AO26" s="676">
        <f t="shared" si="9"/>
        <v>0</v>
      </c>
      <c r="AP26" s="676">
        <f t="shared" si="9"/>
        <v>148733</v>
      </c>
    </row>
    <row r="27" spans="1:42" ht="48.75" customHeight="1" thickBot="1" x14ac:dyDescent="0.75">
      <c r="A27" s="678" t="s">
        <v>723</v>
      </c>
      <c r="B27" s="675">
        <f>[4]int.bevételek2025!B26</f>
        <v>840</v>
      </c>
      <c r="C27" s="679"/>
      <c r="D27" s="679">
        <f t="shared" si="0"/>
        <v>840</v>
      </c>
      <c r="E27" s="675">
        <f>[4]int.bevételek2025!C26</f>
        <v>0</v>
      </c>
      <c r="F27" s="679"/>
      <c r="G27" s="679">
        <f t="shared" si="1"/>
        <v>0</v>
      </c>
      <c r="H27" s="679">
        <f>[4]int.bevételek2025!D26</f>
        <v>0</v>
      </c>
      <c r="I27" s="679"/>
      <c r="J27" s="679">
        <f t="shared" si="2"/>
        <v>0</v>
      </c>
      <c r="K27" s="679">
        <f>[4]int.bevételek2025!E26</f>
        <v>0</v>
      </c>
      <c r="L27" s="679"/>
      <c r="M27" s="675">
        <f t="shared" si="3"/>
        <v>0</v>
      </c>
      <c r="N27" s="676">
        <f t="shared" si="4"/>
        <v>840</v>
      </c>
      <c r="O27" s="676">
        <f t="shared" si="4"/>
        <v>0</v>
      </c>
      <c r="P27" s="676">
        <f t="shared" si="4"/>
        <v>840</v>
      </c>
      <c r="Q27" s="678" t="s">
        <v>723</v>
      </c>
      <c r="R27" s="679">
        <f>[4]int.bevételek2025!H26</f>
        <v>0</v>
      </c>
      <c r="S27" s="679"/>
      <c r="T27" s="679">
        <f t="shared" si="5"/>
        <v>0</v>
      </c>
      <c r="U27" s="679">
        <f>[4]int.bevételek2025!I26</f>
        <v>0</v>
      </c>
      <c r="V27" s="679"/>
      <c r="W27" s="675">
        <f>SUM(U27:V27)</f>
        <v>0</v>
      </c>
      <c r="X27" s="679">
        <f>[4]int.bevételek2025!J26</f>
        <v>0</v>
      </c>
      <c r="Y27" s="679"/>
      <c r="Z27" s="679">
        <f t="shared" si="6"/>
        <v>0</v>
      </c>
      <c r="AA27" s="676">
        <f t="shared" si="7"/>
        <v>0</v>
      </c>
      <c r="AB27" s="676">
        <f t="shared" si="7"/>
        <v>0</v>
      </c>
      <c r="AC27" s="676">
        <f t="shared" si="7"/>
        <v>0</v>
      </c>
      <c r="AD27" s="680">
        <f t="shared" si="10"/>
        <v>840</v>
      </c>
      <c r="AE27" s="680">
        <f t="shared" si="10"/>
        <v>0</v>
      </c>
      <c r="AF27" s="680">
        <f t="shared" si="10"/>
        <v>840</v>
      </c>
      <c r="AG27" s="678" t="s">
        <v>723</v>
      </c>
      <c r="AH27" s="679"/>
      <c r="AI27" s="679"/>
      <c r="AJ27" s="679">
        <f t="shared" si="8"/>
        <v>0</v>
      </c>
      <c r="AK27" s="675">
        <f>[4]int.bevételek2025!N26</f>
        <v>119614</v>
      </c>
      <c r="AL27" s="676"/>
      <c r="AM27" s="676">
        <f t="shared" si="11"/>
        <v>119614</v>
      </c>
      <c r="AN27" s="676">
        <f t="shared" si="9"/>
        <v>120454</v>
      </c>
      <c r="AO27" s="676">
        <f t="shared" si="9"/>
        <v>0</v>
      </c>
      <c r="AP27" s="676">
        <f t="shared" si="9"/>
        <v>120454</v>
      </c>
    </row>
    <row r="28" spans="1:42" ht="60.75" customHeight="1" thickBot="1" x14ac:dyDescent="0.75">
      <c r="A28" s="681" t="s">
        <v>724</v>
      </c>
      <c r="B28" s="682">
        <f t="shared" ref="B28:P28" si="13">SUM(B10:B27)</f>
        <v>20784</v>
      </c>
      <c r="C28" s="682">
        <f t="shared" si="13"/>
        <v>0</v>
      </c>
      <c r="D28" s="682">
        <f t="shared" si="13"/>
        <v>20784</v>
      </c>
      <c r="E28" s="682">
        <f t="shared" si="13"/>
        <v>0</v>
      </c>
      <c r="F28" s="682">
        <f t="shared" si="13"/>
        <v>0</v>
      </c>
      <c r="G28" s="682">
        <f t="shared" si="13"/>
        <v>0</v>
      </c>
      <c r="H28" s="682">
        <f t="shared" si="13"/>
        <v>0</v>
      </c>
      <c r="I28" s="682">
        <f t="shared" si="13"/>
        <v>0</v>
      </c>
      <c r="J28" s="682">
        <f t="shared" si="13"/>
        <v>0</v>
      </c>
      <c r="K28" s="682">
        <f t="shared" si="13"/>
        <v>0</v>
      </c>
      <c r="L28" s="682">
        <f t="shared" si="13"/>
        <v>0</v>
      </c>
      <c r="M28" s="682">
        <f t="shared" si="13"/>
        <v>0</v>
      </c>
      <c r="N28" s="682">
        <f t="shared" si="13"/>
        <v>20784</v>
      </c>
      <c r="O28" s="682">
        <f t="shared" si="13"/>
        <v>0</v>
      </c>
      <c r="P28" s="682">
        <f t="shared" si="13"/>
        <v>20784</v>
      </c>
      <c r="Q28" s="681" t="s">
        <v>724</v>
      </c>
      <c r="R28" s="682">
        <f t="shared" ref="R28:AC28" si="14">SUM(R10:R27)</f>
        <v>0</v>
      </c>
      <c r="S28" s="682">
        <f t="shared" si="14"/>
        <v>0</v>
      </c>
      <c r="T28" s="682">
        <f t="shared" si="14"/>
        <v>0</v>
      </c>
      <c r="U28" s="682">
        <f t="shared" si="14"/>
        <v>0</v>
      </c>
      <c r="V28" s="682">
        <f t="shared" si="14"/>
        <v>0</v>
      </c>
      <c r="W28" s="682">
        <f t="shared" si="14"/>
        <v>0</v>
      </c>
      <c r="X28" s="682">
        <f t="shared" si="14"/>
        <v>0</v>
      </c>
      <c r="Y28" s="682">
        <f t="shared" si="14"/>
        <v>0</v>
      </c>
      <c r="Z28" s="682">
        <f t="shared" si="14"/>
        <v>0</v>
      </c>
      <c r="AA28" s="682">
        <f t="shared" si="14"/>
        <v>0</v>
      </c>
      <c r="AB28" s="682">
        <f t="shared" si="14"/>
        <v>0</v>
      </c>
      <c r="AC28" s="682">
        <f t="shared" si="14"/>
        <v>0</v>
      </c>
      <c r="AD28" s="683">
        <f t="shared" si="10"/>
        <v>20784</v>
      </c>
      <c r="AE28" s="683">
        <f t="shared" si="10"/>
        <v>0</v>
      </c>
      <c r="AF28" s="682">
        <f t="shared" si="10"/>
        <v>20784</v>
      </c>
      <c r="AG28" s="681" t="s">
        <v>724</v>
      </c>
      <c r="AH28" s="682">
        <f>SUM(AH10:AH27)</f>
        <v>0</v>
      </c>
      <c r="AI28" s="682">
        <f>SUM(AI10:AI27)</f>
        <v>0</v>
      </c>
      <c r="AJ28" s="682">
        <f>SUM(AJ10:AJ27)</f>
        <v>0</v>
      </c>
      <c r="AK28" s="682">
        <f t="shared" ref="AK28:AP28" si="15">SUM(AK10:AK27)</f>
        <v>3520116</v>
      </c>
      <c r="AL28" s="682">
        <f t="shared" si="15"/>
        <v>0</v>
      </c>
      <c r="AM28" s="682">
        <f t="shared" si="15"/>
        <v>3520116</v>
      </c>
      <c r="AN28" s="682">
        <f t="shared" si="15"/>
        <v>3540900</v>
      </c>
      <c r="AO28" s="682">
        <f t="shared" si="15"/>
        <v>0</v>
      </c>
      <c r="AP28" s="682">
        <f t="shared" si="15"/>
        <v>3540900</v>
      </c>
    </row>
    <row r="29" spans="1:42" ht="48.75" customHeight="1" thickBot="1" x14ac:dyDescent="0.75">
      <c r="A29" s="684" t="s">
        <v>725</v>
      </c>
      <c r="B29" s="675">
        <f>[4]int.bevételek2025!B28</f>
        <v>658521</v>
      </c>
      <c r="C29" s="685"/>
      <c r="D29" s="685">
        <f>SUM(B29:C29)</f>
        <v>658521</v>
      </c>
      <c r="E29" s="675">
        <f>[4]int.bevételek2025!C28</f>
        <v>0</v>
      </c>
      <c r="F29" s="685"/>
      <c r="G29" s="685">
        <f>SUM(E29:F29)</f>
        <v>0</v>
      </c>
      <c r="H29" s="685">
        <f>[4]int.bevételek2025!D28</f>
        <v>0</v>
      </c>
      <c r="I29" s="685"/>
      <c r="J29" s="685">
        <f>SUM(H29:I29)</f>
        <v>0</v>
      </c>
      <c r="K29" s="685">
        <f>[4]int.bevételek2025!E28</f>
        <v>0</v>
      </c>
      <c r="L29" s="685"/>
      <c r="M29" s="685">
        <f>SUM(K29:L29)</f>
        <v>0</v>
      </c>
      <c r="N29" s="676">
        <f>B29+E29+H29+K29</f>
        <v>658521</v>
      </c>
      <c r="O29" s="676">
        <f>C29+F29+I29+L29</f>
        <v>0</v>
      </c>
      <c r="P29" s="676">
        <f>D29+G29+J29+M29</f>
        <v>658521</v>
      </c>
      <c r="Q29" s="684" t="s">
        <v>725</v>
      </c>
      <c r="R29" s="685">
        <f>[4]int.bevételek2025!H28</f>
        <v>0</v>
      </c>
      <c r="S29" s="685"/>
      <c r="T29" s="685">
        <f>SUM(R29:S29)</f>
        <v>0</v>
      </c>
      <c r="U29" s="685">
        <f>[4]int.bevételek2025!I28</f>
        <v>0</v>
      </c>
      <c r="V29" s="685"/>
      <c r="W29" s="685">
        <f>SUM(U29:V29)</f>
        <v>0</v>
      </c>
      <c r="X29" s="685">
        <f>[4]int.bevételek2025!J28</f>
        <v>0</v>
      </c>
      <c r="Y29" s="685"/>
      <c r="Z29" s="685">
        <f>SUM(X29:Y29)</f>
        <v>0</v>
      </c>
      <c r="AA29" s="676">
        <f>R29+U29+X29</f>
        <v>0</v>
      </c>
      <c r="AB29" s="676">
        <f>S29+V29+Y29</f>
        <v>0</v>
      </c>
      <c r="AC29" s="676">
        <f>T29+W29+Z29</f>
        <v>0</v>
      </c>
      <c r="AD29" s="686">
        <f t="shared" si="10"/>
        <v>658521</v>
      </c>
      <c r="AE29" s="686">
        <f t="shared" si="10"/>
        <v>0</v>
      </c>
      <c r="AF29" s="682">
        <f t="shared" si="10"/>
        <v>658521</v>
      </c>
      <c r="AG29" s="684" t="s">
        <v>725</v>
      </c>
      <c r="AH29" s="685"/>
      <c r="AI29" s="685"/>
      <c r="AJ29" s="685">
        <f>SUM(AH29:AI29)</f>
        <v>0</v>
      </c>
      <c r="AK29" s="675">
        <f>[4]int.bevételek2025!N28</f>
        <v>1836748</v>
      </c>
      <c r="AL29" s="676"/>
      <c r="AM29" s="676">
        <f>SUM(AK29:AL29)</f>
        <v>1836748</v>
      </c>
      <c r="AN29" s="676">
        <f>N29+AA29+AH29+AK29</f>
        <v>2495269</v>
      </c>
      <c r="AO29" s="676">
        <f>O29+AB29+AI29+AL29</f>
        <v>0</v>
      </c>
      <c r="AP29" s="676">
        <f>P29+AC29+AJ29+AM29</f>
        <v>2495269</v>
      </c>
    </row>
    <row r="30" spans="1:42" ht="61.5" customHeight="1" thickBot="1" x14ac:dyDescent="0.75">
      <c r="A30" s="687" t="s">
        <v>726</v>
      </c>
      <c r="B30" s="682">
        <f t="shared" ref="B30:P30" si="16">B28+B29</f>
        <v>679305</v>
      </c>
      <c r="C30" s="682">
        <f t="shared" si="16"/>
        <v>0</v>
      </c>
      <c r="D30" s="682">
        <f t="shared" si="16"/>
        <v>679305</v>
      </c>
      <c r="E30" s="682">
        <f t="shared" si="16"/>
        <v>0</v>
      </c>
      <c r="F30" s="682">
        <f t="shared" si="16"/>
        <v>0</v>
      </c>
      <c r="G30" s="682">
        <f t="shared" si="16"/>
        <v>0</v>
      </c>
      <c r="H30" s="682">
        <f t="shared" si="16"/>
        <v>0</v>
      </c>
      <c r="I30" s="682">
        <f t="shared" si="16"/>
        <v>0</v>
      </c>
      <c r="J30" s="682">
        <f t="shared" si="16"/>
        <v>0</v>
      </c>
      <c r="K30" s="682">
        <f t="shared" si="16"/>
        <v>0</v>
      </c>
      <c r="L30" s="682">
        <f t="shared" si="16"/>
        <v>0</v>
      </c>
      <c r="M30" s="682">
        <f t="shared" si="16"/>
        <v>0</v>
      </c>
      <c r="N30" s="682">
        <f t="shared" si="16"/>
        <v>679305</v>
      </c>
      <c r="O30" s="682">
        <f t="shared" si="16"/>
        <v>0</v>
      </c>
      <c r="P30" s="682">
        <f t="shared" si="16"/>
        <v>679305</v>
      </c>
      <c r="Q30" s="687" t="s">
        <v>726</v>
      </c>
      <c r="R30" s="682">
        <f t="shared" ref="R30:AC30" si="17">R28+R29</f>
        <v>0</v>
      </c>
      <c r="S30" s="682">
        <f t="shared" si="17"/>
        <v>0</v>
      </c>
      <c r="T30" s="682">
        <f t="shared" si="17"/>
        <v>0</v>
      </c>
      <c r="U30" s="682">
        <f t="shared" si="17"/>
        <v>0</v>
      </c>
      <c r="V30" s="682">
        <f t="shared" si="17"/>
        <v>0</v>
      </c>
      <c r="W30" s="682">
        <f t="shared" si="17"/>
        <v>0</v>
      </c>
      <c r="X30" s="682">
        <f t="shared" si="17"/>
        <v>0</v>
      </c>
      <c r="Y30" s="682">
        <f t="shared" si="17"/>
        <v>0</v>
      </c>
      <c r="Z30" s="682">
        <f t="shared" si="17"/>
        <v>0</v>
      </c>
      <c r="AA30" s="682">
        <f t="shared" si="17"/>
        <v>0</v>
      </c>
      <c r="AB30" s="682">
        <f t="shared" si="17"/>
        <v>0</v>
      </c>
      <c r="AC30" s="682">
        <f t="shared" si="17"/>
        <v>0</v>
      </c>
      <c r="AD30" s="683">
        <f t="shared" si="10"/>
        <v>679305</v>
      </c>
      <c r="AE30" s="683">
        <f t="shared" si="10"/>
        <v>0</v>
      </c>
      <c r="AF30" s="682">
        <f t="shared" si="10"/>
        <v>679305</v>
      </c>
      <c r="AG30" s="687" t="s">
        <v>726</v>
      </c>
      <c r="AH30" s="682">
        <f>AH28+AH29</f>
        <v>0</v>
      </c>
      <c r="AI30" s="682">
        <f>AI28+AI29</f>
        <v>0</v>
      </c>
      <c r="AJ30" s="682">
        <f>AJ28+AJ29</f>
        <v>0</v>
      </c>
      <c r="AK30" s="682">
        <f t="shared" ref="AK30:AP30" si="18">AK28+AK29</f>
        <v>5356864</v>
      </c>
      <c r="AL30" s="682">
        <f t="shared" si="18"/>
        <v>0</v>
      </c>
      <c r="AM30" s="682">
        <f t="shared" si="18"/>
        <v>5356864</v>
      </c>
      <c r="AN30" s="682">
        <f t="shared" si="18"/>
        <v>6036169</v>
      </c>
      <c r="AO30" s="682">
        <f t="shared" si="18"/>
        <v>0</v>
      </c>
      <c r="AP30" s="682">
        <f t="shared" si="18"/>
        <v>6036169</v>
      </c>
    </row>
    <row r="31" spans="1:42" ht="48.75" customHeight="1" x14ac:dyDescent="0.7">
      <c r="A31" s="671" t="s">
        <v>727</v>
      </c>
      <c r="B31" s="688"/>
      <c r="C31" s="672"/>
      <c r="D31" s="672"/>
      <c r="E31" s="672"/>
      <c r="F31" s="672"/>
      <c r="G31" s="672"/>
      <c r="H31" s="688"/>
      <c r="I31" s="688"/>
      <c r="J31" s="672"/>
      <c r="K31" s="688"/>
      <c r="L31" s="688"/>
      <c r="M31" s="672"/>
      <c r="N31" s="672"/>
      <c r="O31" s="672"/>
      <c r="P31" s="688"/>
      <c r="Q31" s="671" t="s">
        <v>727</v>
      </c>
      <c r="R31" s="688"/>
      <c r="S31" s="672"/>
      <c r="T31" s="672"/>
      <c r="U31" s="672"/>
      <c r="V31" s="672"/>
      <c r="W31" s="688"/>
      <c r="X31" s="688"/>
      <c r="Y31" s="672"/>
      <c r="Z31" s="672"/>
      <c r="AA31" s="688"/>
      <c r="AB31" s="672"/>
      <c r="AC31" s="688"/>
      <c r="AD31" s="688"/>
      <c r="AE31" s="688"/>
      <c r="AF31" s="688"/>
      <c r="AG31" s="689" t="s">
        <v>727</v>
      </c>
      <c r="AH31" s="672"/>
      <c r="AI31" s="688"/>
      <c r="AJ31" s="672"/>
      <c r="AK31" s="688"/>
      <c r="AL31" s="688"/>
      <c r="AM31" s="688"/>
      <c r="AN31" s="672"/>
      <c r="AO31" s="672"/>
      <c r="AP31" s="688"/>
    </row>
    <row r="32" spans="1:42" ht="48" customHeight="1" x14ac:dyDescent="0.7">
      <c r="A32" s="690" t="s">
        <v>728</v>
      </c>
      <c r="B32" s="688"/>
      <c r="C32" s="688"/>
      <c r="D32" s="691"/>
      <c r="E32" s="688"/>
      <c r="F32" s="688"/>
      <c r="G32" s="688"/>
      <c r="H32" s="688"/>
      <c r="I32" s="688"/>
      <c r="J32" s="688"/>
      <c r="K32" s="688"/>
      <c r="L32" s="688"/>
      <c r="M32" s="688"/>
      <c r="N32" s="688"/>
      <c r="O32" s="688"/>
      <c r="P32" s="688"/>
      <c r="Q32" s="690" t="s">
        <v>728</v>
      </c>
      <c r="R32" s="688"/>
      <c r="S32" s="688"/>
      <c r="T32" s="688"/>
      <c r="U32" s="688"/>
      <c r="V32" s="688"/>
      <c r="W32" s="688"/>
      <c r="X32" s="688"/>
      <c r="Y32" s="688"/>
      <c r="Z32" s="688"/>
      <c r="AA32" s="688"/>
      <c r="AB32" s="688"/>
      <c r="AC32" s="688"/>
      <c r="AD32" s="688"/>
      <c r="AE32" s="688"/>
      <c r="AF32" s="688"/>
      <c r="AG32" s="690" t="s">
        <v>728</v>
      </c>
      <c r="AH32" s="688"/>
      <c r="AI32" s="688"/>
      <c r="AJ32" s="688"/>
      <c r="AK32" s="688"/>
      <c r="AL32" s="688"/>
      <c r="AM32" s="688"/>
      <c r="AN32" s="688"/>
      <c r="AO32" s="688"/>
      <c r="AP32" s="688"/>
    </row>
    <row r="33" spans="1:172" ht="46.5" x14ac:dyDescent="0.7">
      <c r="A33" s="692" t="s">
        <v>102</v>
      </c>
      <c r="B33" s="675">
        <f>[4]int.bevételek2025!B32</f>
        <v>28471</v>
      </c>
      <c r="C33" s="675"/>
      <c r="D33" s="675">
        <f>SUM(B33:C33)</f>
        <v>28471</v>
      </c>
      <c r="E33" s="675">
        <f>[4]int.bevételek2025!C32</f>
        <v>0</v>
      </c>
      <c r="F33" s="675"/>
      <c r="G33" s="675">
        <f>SUM(E33:F33)</f>
        <v>0</v>
      </c>
      <c r="H33" s="675">
        <f>[4]int.bevételek2025!D32</f>
        <v>0</v>
      </c>
      <c r="I33" s="675"/>
      <c r="J33" s="675">
        <f>SUM(H33:I33)</f>
        <v>0</v>
      </c>
      <c r="K33" s="679">
        <f>[4]int.bevételek2025!E32</f>
        <v>0</v>
      </c>
      <c r="L33" s="679"/>
      <c r="M33" s="675">
        <f>SUM(K33:L33)</f>
        <v>0</v>
      </c>
      <c r="N33" s="676">
        <f t="shared" ref="N33:O36" si="19">B33+E33+H33+K33</f>
        <v>28471</v>
      </c>
      <c r="O33" s="676">
        <f t="shared" si="19"/>
        <v>0</v>
      </c>
      <c r="P33" s="676">
        <f>D33+G33+J33+M33</f>
        <v>28471</v>
      </c>
      <c r="Q33" s="692" t="s">
        <v>102</v>
      </c>
      <c r="R33" s="675">
        <f>[4]int.bevételek2025!H32</f>
        <v>0</v>
      </c>
      <c r="S33" s="675"/>
      <c r="T33" s="675">
        <f>SUM(R33:S33)</f>
        <v>0</v>
      </c>
      <c r="U33" s="675">
        <f>[4]int.bevételek2025!I32</f>
        <v>0</v>
      </c>
      <c r="V33" s="675"/>
      <c r="W33" s="675">
        <f>SUM(U33:V33)</f>
        <v>0</v>
      </c>
      <c r="X33" s="675">
        <f>[4]int.bevételek2025!J32</f>
        <v>0</v>
      </c>
      <c r="Y33" s="675"/>
      <c r="Z33" s="675">
        <f>SUM(X33:Y33)</f>
        <v>0</v>
      </c>
      <c r="AA33" s="676">
        <f t="shared" ref="AA33:AC36" si="20">R33+U33+X33</f>
        <v>0</v>
      </c>
      <c r="AB33" s="676">
        <f t="shared" si="20"/>
        <v>0</v>
      </c>
      <c r="AC33" s="676">
        <f t="shared" si="20"/>
        <v>0</v>
      </c>
      <c r="AD33" s="676">
        <f t="shared" si="10"/>
        <v>28471</v>
      </c>
      <c r="AE33" s="676">
        <f t="shared" si="10"/>
        <v>0</v>
      </c>
      <c r="AF33" s="676">
        <f t="shared" si="10"/>
        <v>28471</v>
      </c>
      <c r="AG33" s="692" t="s">
        <v>102</v>
      </c>
      <c r="AH33" s="675"/>
      <c r="AI33" s="675"/>
      <c r="AJ33" s="675">
        <f>SUM(AH33:AI33)</f>
        <v>0</v>
      </c>
      <c r="AK33" s="675">
        <f>[4]int.bevételek2025!N32</f>
        <v>134055</v>
      </c>
      <c r="AL33" s="676"/>
      <c r="AM33" s="676">
        <f>SUM(AK33:AL33)</f>
        <v>134055</v>
      </c>
      <c r="AN33" s="676">
        <f t="shared" ref="AN33:AP36" si="21">N33+AA33+AH33+AK33</f>
        <v>162526</v>
      </c>
      <c r="AO33" s="676">
        <f t="shared" si="21"/>
        <v>0</v>
      </c>
      <c r="AP33" s="676">
        <f t="shared" si="21"/>
        <v>162526</v>
      </c>
    </row>
    <row r="34" spans="1:172" ht="48.75" customHeight="1" x14ac:dyDescent="0.7">
      <c r="A34" s="677" t="s">
        <v>729</v>
      </c>
      <c r="B34" s="675">
        <f>[4]int.bevételek2025!B33</f>
        <v>113344</v>
      </c>
      <c r="C34" s="694"/>
      <c r="D34" s="694">
        <f>SUM(B34:C34)</f>
        <v>113344</v>
      </c>
      <c r="E34" s="675">
        <f>[4]int.bevételek2025!C33</f>
        <v>0</v>
      </c>
      <c r="F34" s="694"/>
      <c r="G34" s="694">
        <f>SUM(E34:F34)</f>
        <v>0</v>
      </c>
      <c r="H34" s="694">
        <f>[4]int.bevételek2025!D33</f>
        <v>0</v>
      </c>
      <c r="I34" s="694"/>
      <c r="J34" s="694">
        <f>SUM(H34:I34)</f>
        <v>0</v>
      </c>
      <c r="K34" s="694">
        <f>[4]int.bevételek2025!E33</f>
        <v>0</v>
      </c>
      <c r="L34" s="694"/>
      <c r="M34" s="675">
        <f>SUM(K34:L34)</f>
        <v>0</v>
      </c>
      <c r="N34" s="676">
        <f t="shared" si="19"/>
        <v>113344</v>
      </c>
      <c r="O34" s="676">
        <f t="shared" si="19"/>
        <v>0</v>
      </c>
      <c r="P34" s="676">
        <f>D34+G34+J34+M34</f>
        <v>113344</v>
      </c>
      <c r="Q34" s="677" t="s">
        <v>729</v>
      </c>
      <c r="R34" s="694">
        <f>[4]int.bevételek2025!H33</f>
        <v>0</v>
      </c>
      <c r="S34" s="694"/>
      <c r="T34" s="694">
        <f>SUM(R34:S34)</f>
        <v>0</v>
      </c>
      <c r="U34" s="694">
        <f>[4]int.bevételek2025!I33</f>
        <v>0</v>
      </c>
      <c r="V34" s="694"/>
      <c r="W34" s="694">
        <f>SUM(U34:V34)</f>
        <v>0</v>
      </c>
      <c r="X34" s="694">
        <f>[4]int.bevételek2025!J33</f>
        <v>0</v>
      </c>
      <c r="Y34" s="694"/>
      <c r="Z34" s="694">
        <f>SUM(X34:Y34)</f>
        <v>0</v>
      </c>
      <c r="AA34" s="676">
        <f t="shared" si="20"/>
        <v>0</v>
      </c>
      <c r="AB34" s="676">
        <f t="shared" si="20"/>
        <v>0</v>
      </c>
      <c r="AC34" s="676">
        <f t="shared" si="20"/>
        <v>0</v>
      </c>
      <c r="AD34" s="676">
        <f t="shared" si="10"/>
        <v>113344</v>
      </c>
      <c r="AE34" s="676">
        <f t="shared" si="10"/>
        <v>0</v>
      </c>
      <c r="AF34" s="676">
        <f t="shared" si="10"/>
        <v>113344</v>
      </c>
      <c r="AG34" s="677" t="s">
        <v>729</v>
      </c>
      <c r="AH34" s="675"/>
      <c r="AI34" s="675"/>
      <c r="AJ34" s="675">
        <f>SUM(AH34:AI34)</f>
        <v>0</v>
      </c>
      <c r="AK34" s="675">
        <f>[4]int.bevételek2025!N33</f>
        <v>468016</v>
      </c>
      <c r="AL34" s="676"/>
      <c r="AM34" s="676">
        <f>SUM(AK34:AL34)</f>
        <v>468016</v>
      </c>
      <c r="AN34" s="676">
        <f t="shared" si="21"/>
        <v>581360</v>
      </c>
      <c r="AO34" s="676">
        <f t="shared" si="21"/>
        <v>0</v>
      </c>
      <c r="AP34" s="676">
        <f t="shared" si="21"/>
        <v>581360</v>
      </c>
    </row>
    <row r="35" spans="1:172" ht="48.75" customHeight="1" x14ac:dyDescent="0.7">
      <c r="A35" s="677" t="s">
        <v>730</v>
      </c>
      <c r="B35" s="675">
        <f>[4]int.bevételek2025!B34</f>
        <v>32900</v>
      </c>
      <c r="C35" s="694"/>
      <c r="D35" s="694">
        <f>SUM(B35:C35)</f>
        <v>32900</v>
      </c>
      <c r="E35" s="675">
        <f>[4]int.bevételek2025!C34</f>
        <v>0</v>
      </c>
      <c r="F35" s="694"/>
      <c r="G35" s="694">
        <f>SUM(E35:F35)</f>
        <v>0</v>
      </c>
      <c r="H35" s="694">
        <f>[4]int.bevételek2025!D34</f>
        <v>0</v>
      </c>
      <c r="I35" s="694"/>
      <c r="J35" s="694">
        <f>SUM(H35:I35)</f>
        <v>0</v>
      </c>
      <c r="K35" s="694">
        <f>[4]int.bevételek2025!E34</f>
        <v>0</v>
      </c>
      <c r="L35" s="694"/>
      <c r="M35" s="675">
        <f>SUM(K35:L35)</f>
        <v>0</v>
      </c>
      <c r="N35" s="676">
        <f t="shared" si="19"/>
        <v>32900</v>
      </c>
      <c r="O35" s="676">
        <f t="shared" si="19"/>
        <v>0</v>
      </c>
      <c r="P35" s="676">
        <f>D35+G35+J35+M35</f>
        <v>32900</v>
      </c>
      <c r="Q35" s="677" t="s">
        <v>730</v>
      </c>
      <c r="R35" s="694">
        <f>[4]int.bevételek2025!H34</f>
        <v>0</v>
      </c>
      <c r="S35" s="694"/>
      <c r="T35" s="694">
        <f>SUM(R35:S35)</f>
        <v>0</v>
      </c>
      <c r="U35" s="694">
        <f>[4]int.bevételek2025!I34</f>
        <v>0</v>
      </c>
      <c r="V35" s="694"/>
      <c r="W35" s="694">
        <f>SUM(U35:V35)</f>
        <v>0</v>
      </c>
      <c r="X35" s="694">
        <f>[4]int.bevételek2025!J34</f>
        <v>0</v>
      </c>
      <c r="Y35" s="694"/>
      <c r="Z35" s="694">
        <f>SUM(X35:Y35)</f>
        <v>0</v>
      </c>
      <c r="AA35" s="676">
        <f t="shared" si="20"/>
        <v>0</v>
      </c>
      <c r="AB35" s="676">
        <f t="shared" si="20"/>
        <v>0</v>
      </c>
      <c r="AC35" s="676">
        <f t="shared" si="20"/>
        <v>0</v>
      </c>
      <c r="AD35" s="676">
        <f t="shared" si="10"/>
        <v>32900</v>
      </c>
      <c r="AE35" s="676">
        <f t="shared" si="10"/>
        <v>0</v>
      </c>
      <c r="AF35" s="676">
        <f t="shared" si="10"/>
        <v>32900</v>
      </c>
      <c r="AG35" s="677" t="s">
        <v>730</v>
      </c>
      <c r="AH35" s="694"/>
      <c r="AI35" s="694"/>
      <c r="AJ35" s="694">
        <f>SUM(AH35:AI35)</f>
        <v>0</v>
      </c>
      <c r="AK35" s="675">
        <f>[4]int.bevételek2025!N34</f>
        <v>291995</v>
      </c>
      <c r="AL35" s="676"/>
      <c r="AM35" s="676">
        <f>SUM(AK35:AL35)</f>
        <v>291995</v>
      </c>
      <c r="AN35" s="676">
        <f t="shared" si="21"/>
        <v>324895</v>
      </c>
      <c r="AO35" s="676">
        <f t="shared" si="21"/>
        <v>0</v>
      </c>
      <c r="AP35" s="676">
        <f t="shared" si="21"/>
        <v>324895</v>
      </c>
    </row>
    <row r="36" spans="1:172" ht="48.75" customHeight="1" thickBot="1" x14ac:dyDescent="0.75">
      <c r="A36" s="695" t="s">
        <v>527</v>
      </c>
      <c r="B36" s="675">
        <f>[4]int.bevételek2025!B35</f>
        <v>154078</v>
      </c>
      <c r="C36" s="694"/>
      <c r="D36" s="694">
        <f>SUM(B36:C36)</f>
        <v>154078</v>
      </c>
      <c r="E36" s="675">
        <f>[4]int.bevételek2025!C35</f>
        <v>0</v>
      </c>
      <c r="F36" s="694"/>
      <c r="G36" s="694">
        <f>SUM(E36:F36)</f>
        <v>0</v>
      </c>
      <c r="H36" s="694">
        <f>[4]int.bevételek2025!D35</f>
        <v>0</v>
      </c>
      <c r="I36" s="694"/>
      <c r="J36" s="694">
        <f>SUM(H36:I36)</f>
        <v>0</v>
      </c>
      <c r="K36" s="696">
        <f>[4]int.bevételek2025!E35</f>
        <v>0</v>
      </c>
      <c r="L36" s="696"/>
      <c r="M36" s="675">
        <f>SUM(K36:L36)</f>
        <v>0</v>
      </c>
      <c r="N36" s="676">
        <f t="shared" si="19"/>
        <v>154078</v>
      </c>
      <c r="O36" s="676">
        <f t="shared" si="19"/>
        <v>0</v>
      </c>
      <c r="P36" s="676">
        <f>D36+G36+J36+M36</f>
        <v>154078</v>
      </c>
      <c r="Q36" s="697" t="s">
        <v>527</v>
      </c>
      <c r="R36" s="694">
        <f>[4]int.bevételek2025!H35</f>
        <v>0</v>
      </c>
      <c r="S36" s="694"/>
      <c r="T36" s="694">
        <f>SUM(R36:S36)</f>
        <v>0</v>
      </c>
      <c r="U36" s="694">
        <f>[4]int.bevételek2025!I35</f>
        <v>0</v>
      </c>
      <c r="V36" s="694"/>
      <c r="W36" s="694">
        <f>SUM(U36:V36)</f>
        <v>0</v>
      </c>
      <c r="X36" s="694">
        <f>[4]int.bevételek2025!J35</f>
        <v>0</v>
      </c>
      <c r="Y36" s="694"/>
      <c r="Z36" s="694">
        <f>SUM(X36:Y36)</f>
        <v>0</v>
      </c>
      <c r="AA36" s="676">
        <f t="shared" si="20"/>
        <v>0</v>
      </c>
      <c r="AB36" s="676">
        <f t="shared" si="20"/>
        <v>0</v>
      </c>
      <c r="AC36" s="676">
        <f t="shared" si="20"/>
        <v>0</v>
      </c>
      <c r="AD36" s="688">
        <f t="shared" si="10"/>
        <v>154078</v>
      </c>
      <c r="AE36" s="688">
        <f t="shared" si="10"/>
        <v>0</v>
      </c>
      <c r="AF36" s="688">
        <f t="shared" si="10"/>
        <v>154078</v>
      </c>
      <c r="AG36" s="697" t="s">
        <v>527</v>
      </c>
      <c r="AH36" s="694"/>
      <c r="AI36" s="694"/>
      <c r="AJ36" s="694">
        <f>SUM(AH36:AI36)</f>
        <v>0</v>
      </c>
      <c r="AK36" s="675">
        <f>[4]int.bevételek2025!N35</f>
        <v>602349</v>
      </c>
      <c r="AL36" s="676"/>
      <c r="AM36" s="676">
        <f>SUM(AK36:AL36)</f>
        <v>602349</v>
      </c>
      <c r="AN36" s="676">
        <f t="shared" si="21"/>
        <v>756427</v>
      </c>
      <c r="AO36" s="676">
        <f t="shared" si="21"/>
        <v>0</v>
      </c>
      <c r="AP36" s="676">
        <f t="shared" si="21"/>
        <v>756427</v>
      </c>
    </row>
    <row r="37" spans="1:172" ht="61.5" customHeight="1" thickBot="1" x14ac:dyDescent="0.75">
      <c r="A37" s="698" t="s">
        <v>731</v>
      </c>
      <c r="B37" s="682">
        <f t="shared" ref="B37:P37" si="22">SUM(B33:B36)</f>
        <v>328793</v>
      </c>
      <c r="C37" s="682">
        <f t="shared" si="22"/>
        <v>0</v>
      </c>
      <c r="D37" s="682">
        <f t="shared" si="22"/>
        <v>328793</v>
      </c>
      <c r="E37" s="682">
        <f t="shared" si="22"/>
        <v>0</v>
      </c>
      <c r="F37" s="682">
        <f t="shared" si="22"/>
        <v>0</v>
      </c>
      <c r="G37" s="682">
        <f t="shared" si="22"/>
        <v>0</v>
      </c>
      <c r="H37" s="682">
        <f t="shared" si="22"/>
        <v>0</v>
      </c>
      <c r="I37" s="682">
        <f t="shared" si="22"/>
        <v>0</v>
      </c>
      <c r="J37" s="682">
        <f t="shared" si="22"/>
        <v>0</v>
      </c>
      <c r="K37" s="682">
        <f t="shared" si="22"/>
        <v>0</v>
      </c>
      <c r="L37" s="682">
        <f t="shared" si="22"/>
        <v>0</v>
      </c>
      <c r="M37" s="682">
        <f t="shared" si="22"/>
        <v>0</v>
      </c>
      <c r="N37" s="682">
        <f t="shared" si="22"/>
        <v>328793</v>
      </c>
      <c r="O37" s="682">
        <f t="shared" si="22"/>
        <v>0</v>
      </c>
      <c r="P37" s="682">
        <f t="shared" si="22"/>
        <v>328793</v>
      </c>
      <c r="Q37" s="698" t="s">
        <v>731</v>
      </c>
      <c r="R37" s="682">
        <f t="shared" ref="R37:AC37" si="23">SUM(R33:R36)</f>
        <v>0</v>
      </c>
      <c r="S37" s="682">
        <f t="shared" si="23"/>
        <v>0</v>
      </c>
      <c r="T37" s="682">
        <f t="shared" si="23"/>
        <v>0</v>
      </c>
      <c r="U37" s="682">
        <f t="shared" si="23"/>
        <v>0</v>
      </c>
      <c r="V37" s="682">
        <f t="shared" si="23"/>
        <v>0</v>
      </c>
      <c r="W37" s="682">
        <f t="shared" si="23"/>
        <v>0</v>
      </c>
      <c r="X37" s="682">
        <f t="shared" si="23"/>
        <v>0</v>
      </c>
      <c r="Y37" s="682">
        <f t="shared" si="23"/>
        <v>0</v>
      </c>
      <c r="Z37" s="682">
        <f t="shared" si="23"/>
        <v>0</v>
      </c>
      <c r="AA37" s="682">
        <f t="shared" si="23"/>
        <v>0</v>
      </c>
      <c r="AB37" s="682">
        <f t="shared" si="23"/>
        <v>0</v>
      </c>
      <c r="AC37" s="682">
        <f t="shared" si="23"/>
        <v>0</v>
      </c>
      <c r="AD37" s="682">
        <f t="shared" si="10"/>
        <v>328793</v>
      </c>
      <c r="AE37" s="682">
        <f t="shared" si="10"/>
        <v>0</v>
      </c>
      <c r="AF37" s="682">
        <f t="shared" si="10"/>
        <v>328793</v>
      </c>
      <c r="AG37" s="698" t="s">
        <v>731</v>
      </c>
      <c r="AH37" s="682">
        <f t="shared" ref="AH37:AP37" si="24">SUM(AH33:AH36)</f>
        <v>0</v>
      </c>
      <c r="AI37" s="682">
        <f t="shared" si="24"/>
        <v>0</v>
      </c>
      <c r="AJ37" s="682">
        <f t="shared" si="24"/>
        <v>0</v>
      </c>
      <c r="AK37" s="682">
        <f t="shared" si="24"/>
        <v>1496415</v>
      </c>
      <c r="AL37" s="682">
        <f t="shared" si="24"/>
        <v>0</v>
      </c>
      <c r="AM37" s="682">
        <f t="shared" si="24"/>
        <v>1496415</v>
      </c>
      <c r="AN37" s="682">
        <f t="shared" si="24"/>
        <v>1825208</v>
      </c>
      <c r="AO37" s="682">
        <f t="shared" si="24"/>
        <v>0</v>
      </c>
      <c r="AP37" s="682">
        <f t="shared" si="24"/>
        <v>1825208</v>
      </c>
    </row>
    <row r="38" spans="1:172" ht="48" customHeight="1" x14ac:dyDescent="0.7">
      <c r="A38" s="699" t="s">
        <v>732</v>
      </c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99" t="s">
        <v>732</v>
      </c>
      <c r="R38" s="672"/>
      <c r="S38" s="672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99" t="s">
        <v>732</v>
      </c>
      <c r="AH38" s="672"/>
      <c r="AI38" s="672"/>
      <c r="AJ38" s="672"/>
      <c r="AK38" s="672"/>
      <c r="AL38" s="672"/>
      <c r="AM38" s="672"/>
      <c r="AN38" s="672"/>
      <c r="AO38" s="672"/>
      <c r="AP38" s="672"/>
    </row>
    <row r="39" spans="1:172" ht="93.75" thickBot="1" x14ac:dyDescent="0.75">
      <c r="A39" s="692" t="s">
        <v>553</v>
      </c>
      <c r="B39" s="675">
        <f>[4]int.bevételek2025!B38</f>
        <v>197479</v>
      </c>
      <c r="C39" s="675"/>
      <c r="D39" s="675">
        <f>SUM(B39:C39)</f>
        <v>197479</v>
      </c>
      <c r="E39" s="675">
        <f>[4]int.bevételek2025!C38</f>
        <v>0</v>
      </c>
      <c r="F39" s="675"/>
      <c r="G39" s="675">
        <f>SUM(E39:F39)</f>
        <v>0</v>
      </c>
      <c r="H39" s="675">
        <f>[4]int.bevételek2025!D38</f>
        <v>0</v>
      </c>
      <c r="I39" s="675"/>
      <c r="J39" s="675">
        <f>SUM(H39:I39)</f>
        <v>0</v>
      </c>
      <c r="K39" s="679">
        <f>[4]int.bevételek2025!E38</f>
        <v>0</v>
      </c>
      <c r="L39" s="679"/>
      <c r="M39" s="679">
        <f>SUM(K39:L39)</f>
        <v>0</v>
      </c>
      <c r="N39" s="676">
        <f>B39+E39+H39+K39</f>
        <v>197479</v>
      </c>
      <c r="O39" s="676">
        <f>C39+F39+I39+L39</f>
        <v>0</v>
      </c>
      <c r="P39" s="676">
        <f>D39+G39+J39+M39</f>
        <v>197479</v>
      </c>
      <c r="Q39" s="692" t="s">
        <v>553</v>
      </c>
      <c r="R39" s="675">
        <f>[4]int.bevételek2025!H38</f>
        <v>0</v>
      </c>
      <c r="S39" s="675"/>
      <c r="T39" s="675">
        <f>SUM(R39:S39)</f>
        <v>0</v>
      </c>
      <c r="U39" s="675">
        <f>[4]int.bevételek2025!I38</f>
        <v>0</v>
      </c>
      <c r="V39" s="675"/>
      <c r="W39" s="675">
        <f>SUM(U39:V39)</f>
        <v>0</v>
      </c>
      <c r="X39" s="675">
        <f>[4]int.bevételek2025!J38</f>
        <v>0</v>
      </c>
      <c r="Y39" s="675"/>
      <c r="Z39" s="675">
        <f>SUM(X39:Y39)</f>
        <v>0</v>
      </c>
      <c r="AA39" s="676">
        <f>R39+U39+X39</f>
        <v>0</v>
      </c>
      <c r="AB39" s="676">
        <f>S39+V39+Y39</f>
        <v>0</v>
      </c>
      <c r="AC39" s="676">
        <f>T39+W39+Z39</f>
        <v>0</v>
      </c>
      <c r="AD39" s="688">
        <f>N39+AA39</f>
        <v>197479</v>
      </c>
      <c r="AE39" s="688">
        <f>O39+AB39</f>
        <v>0</v>
      </c>
      <c r="AF39" s="688">
        <f>P39+AC39</f>
        <v>197479</v>
      </c>
      <c r="AG39" s="692" t="s">
        <v>553</v>
      </c>
      <c r="AH39" s="700"/>
      <c r="AI39" s="700"/>
      <c r="AJ39" s="700">
        <f>SUM(AH39:AI39)</f>
        <v>0</v>
      </c>
      <c r="AK39" s="675">
        <f>[4]int.bevételek2025!N38</f>
        <v>1520185</v>
      </c>
      <c r="AL39" s="676"/>
      <c r="AM39" s="676">
        <f>SUM(AK39:AL39)</f>
        <v>1520185</v>
      </c>
      <c r="AN39" s="676">
        <f>N39+AA39+AH39+AK39</f>
        <v>1717664</v>
      </c>
      <c r="AO39" s="676">
        <f>O39+AB39+AI39+AL39</f>
        <v>0</v>
      </c>
      <c r="AP39" s="676">
        <f>P39+AC39+AJ39+AM39</f>
        <v>1717664</v>
      </c>
    </row>
    <row r="40" spans="1:172" ht="61.5" customHeight="1" x14ac:dyDescent="0.7">
      <c r="A40" s="699" t="s">
        <v>733</v>
      </c>
      <c r="B40" s="672"/>
      <c r="C40" s="672"/>
      <c r="D40" s="701"/>
      <c r="E40" s="672"/>
      <c r="F40" s="702"/>
      <c r="G40" s="672"/>
      <c r="H40" s="672"/>
      <c r="I40" s="672"/>
      <c r="J40" s="672"/>
      <c r="K40" s="672"/>
      <c r="L40" s="672"/>
      <c r="M40" s="672"/>
      <c r="N40" s="672"/>
      <c r="O40" s="672"/>
      <c r="P40" s="672"/>
      <c r="Q40" s="699" t="s">
        <v>733</v>
      </c>
      <c r="R40" s="672"/>
      <c r="S40" s="672"/>
      <c r="T40" s="672"/>
      <c r="U40" s="672"/>
      <c r="V40" s="672"/>
      <c r="W40" s="672"/>
      <c r="X40" s="672"/>
      <c r="Y40" s="672"/>
      <c r="Z40" s="672"/>
      <c r="AA40" s="672"/>
      <c r="AB40" s="672"/>
      <c r="AC40" s="672"/>
      <c r="AD40" s="672"/>
      <c r="AE40" s="672"/>
      <c r="AF40" s="672"/>
      <c r="AG40" s="699" t="s">
        <v>733</v>
      </c>
      <c r="AH40" s="672"/>
      <c r="AI40" s="672"/>
      <c r="AJ40" s="672"/>
      <c r="AK40" s="672"/>
      <c r="AL40" s="672"/>
      <c r="AM40" s="672"/>
      <c r="AN40" s="672"/>
      <c r="AO40" s="672"/>
      <c r="AP40" s="672"/>
    </row>
    <row r="41" spans="1:172" ht="48.75" customHeight="1" thickBot="1" x14ac:dyDescent="0.75">
      <c r="A41" s="703" t="s">
        <v>734</v>
      </c>
      <c r="B41" s="700">
        <f>[4]int.bevételek2025!B40</f>
        <v>39495</v>
      </c>
      <c r="C41" s="700"/>
      <c r="D41" s="704">
        <f>SUM(B41:C41)</f>
        <v>39495</v>
      </c>
      <c r="E41" s="700">
        <f>[4]int.bevételek2025!C40</f>
        <v>449270</v>
      </c>
      <c r="F41" s="705"/>
      <c r="G41" s="700">
        <f>SUM(E41:F41)</f>
        <v>449270</v>
      </c>
      <c r="H41" s="700">
        <f>[4]int.bevételek2025!D40</f>
        <v>0</v>
      </c>
      <c r="I41" s="700"/>
      <c r="J41" s="700">
        <f>SUM(H41:I41)</f>
        <v>0</v>
      </c>
      <c r="K41" s="700">
        <f>[4]int.bevételek2025!E40</f>
        <v>0</v>
      </c>
      <c r="L41" s="700"/>
      <c r="M41" s="700">
        <f>SUM(K41:L41)</f>
        <v>0</v>
      </c>
      <c r="N41" s="693">
        <f>B41+E41+H41+K41</f>
        <v>488765</v>
      </c>
      <c r="O41" s="693">
        <f>C41+F41+I41+L41</f>
        <v>0</v>
      </c>
      <c r="P41" s="693">
        <f>D41+G41+J41+M41</f>
        <v>488765</v>
      </c>
      <c r="Q41" s="695" t="s">
        <v>734</v>
      </c>
      <c r="R41" s="700">
        <f>[4]int.bevételek2025!H40</f>
        <v>0</v>
      </c>
      <c r="S41" s="700"/>
      <c r="T41" s="700">
        <f>SUM(R41:S41)</f>
        <v>0</v>
      </c>
      <c r="U41" s="700">
        <f>[4]int.bevételek2025!I40</f>
        <v>0</v>
      </c>
      <c r="V41" s="700"/>
      <c r="W41" s="700">
        <f>SUM(U41:V41)</f>
        <v>0</v>
      </c>
      <c r="X41" s="700">
        <f>[4]int.bevételek2025!J40</f>
        <v>0</v>
      </c>
      <c r="Y41" s="700"/>
      <c r="Z41" s="700"/>
      <c r="AA41" s="693">
        <f>R41+U41+X41</f>
        <v>0</v>
      </c>
      <c r="AB41" s="693">
        <f>S41+V41+Y41</f>
        <v>0</v>
      </c>
      <c r="AC41" s="693">
        <f>T41+W41+Z41</f>
        <v>0</v>
      </c>
      <c r="AD41" s="693">
        <f>N41+AA41</f>
        <v>488765</v>
      </c>
      <c r="AE41" s="693">
        <f>O41+AB41</f>
        <v>0</v>
      </c>
      <c r="AF41" s="693">
        <f>P41+AC41</f>
        <v>488765</v>
      </c>
      <c r="AG41" s="695" t="s">
        <v>734</v>
      </c>
      <c r="AH41" s="700"/>
      <c r="AI41" s="700"/>
      <c r="AJ41" s="700">
        <f>SUM(AH41:AI41)</f>
        <v>0</v>
      </c>
      <c r="AK41" s="700">
        <f>[4]int.bevételek2025!N40</f>
        <v>356057</v>
      </c>
      <c r="AL41" s="693"/>
      <c r="AM41" s="693">
        <f>SUM(AK41:AL41)</f>
        <v>356057</v>
      </c>
      <c r="AN41" s="693">
        <f>N41+AA41+AH41+AK41</f>
        <v>844822</v>
      </c>
      <c r="AO41" s="693">
        <f>O41+AB41+AI41+AL41</f>
        <v>0</v>
      </c>
      <c r="AP41" s="693">
        <f>P41+AC41+AJ41+AM41</f>
        <v>844822</v>
      </c>
    </row>
    <row r="42" spans="1:172" ht="48" customHeight="1" x14ac:dyDescent="0.7">
      <c r="A42" s="699" t="s">
        <v>735</v>
      </c>
      <c r="B42" s="688"/>
      <c r="C42" s="688"/>
      <c r="D42" s="706"/>
      <c r="E42" s="688"/>
      <c r="F42" s="691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690" t="s">
        <v>735</v>
      </c>
      <c r="R42" s="688"/>
      <c r="S42" s="688"/>
      <c r="T42" s="688"/>
      <c r="U42" s="688"/>
      <c r="V42" s="688"/>
      <c r="W42" s="688"/>
      <c r="X42" s="688"/>
      <c r="Y42" s="688"/>
      <c r="Z42" s="688"/>
      <c r="AA42" s="688"/>
      <c r="AB42" s="688"/>
      <c r="AC42" s="688"/>
      <c r="AD42" s="688"/>
      <c r="AE42" s="688"/>
      <c r="AF42" s="688"/>
      <c r="AG42" s="690" t="s">
        <v>735</v>
      </c>
      <c r="AH42" s="688"/>
      <c r="AI42" s="688"/>
      <c r="AJ42" s="688"/>
      <c r="AK42" s="688"/>
      <c r="AL42" s="688"/>
      <c r="AM42" s="688"/>
      <c r="AN42" s="688"/>
      <c r="AO42" s="688"/>
      <c r="AP42" s="688"/>
    </row>
    <row r="43" spans="1:172" ht="48.75" customHeight="1" thickBot="1" x14ac:dyDescent="0.75">
      <c r="A43" s="707" t="s">
        <v>620</v>
      </c>
      <c r="B43" s="675">
        <f>[4]int.bevételek2025!B42</f>
        <v>97148</v>
      </c>
      <c r="C43" s="679"/>
      <c r="D43" s="679">
        <f>SUM(B43:C43)</f>
        <v>97148</v>
      </c>
      <c r="E43" s="675">
        <f>[4]int.bevételek2025!C42</f>
        <v>0</v>
      </c>
      <c r="F43" s="679"/>
      <c r="G43" s="679">
        <f>SUM(E43:F43)</f>
        <v>0</v>
      </c>
      <c r="H43" s="679">
        <f>[4]int.bevételek2025!D42</f>
        <v>0</v>
      </c>
      <c r="I43" s="679"/>
      <c r="J43" s="675">
        <f>SUM(H43:I43)</f>
        <v>0</v>
      </c>
      <c r="K43" s="708">
        <f>[4]int.bevételek2025!E42</f>
        <v>0</v>
      </c>
      <c r="L43" s="675"/>
      <c r="M43" s="675">
        <f>SUM(K43:L43)</f>
        <v>0</v>
      </c>
      <c r="N43" s="676">
        <f>B43+E43+H43+K43</f>
        <v>97148</v>
      </c>
      <c r="O43" s="676">
        <f>C43+F43+I43+L43</f>
        <v>0</v>
      </c>
      <c r="P43" s="676">
        <f>D43+G43+J43+M43</f>
        <v>97148</v>
      </c>
      <c r="Q43" s="707" t="s">
        <v>620</v>
      </c>
      <c r="R43" s="679">
        <f>[4]int.bevételek2025!H42</f>
        <v>0</v>
      </c>
      <c r="S43" s="679"/>
      <c r="T43" s="679">
        <f>SUM(R43:S43)</f>
        <v>0</v>
      </c>
      <c r="U43" s="679">
        <f>[4]int.bevételek2025!I42</f>
        <v>0</v>
      </c>
      <c r="V43" s="679"/>
      <c r="W43" s="679">
        <f>SUM(U43:V43)</f>
        <v>0</v>
      </c>
      <c r="X43" s="679">
        <f>[4]int.bevételek2025!J42</f>
        <v>0</v>
      </c>
      <c r="Y43" s="679"/>
      <c r="Z43" s="700">
        <f>SUM(X43:Y43)</f>
        <v>0</v>
      </c>
      <c r="AA43" s="676">
        <f>R43+U43+X43</f>
        <v>0</v>
      </c>
      <c r="AB43" s="676">
        <f>S43+V43+Y43</f>
        <v>0</v>
      </c>
      <c r="AC43" s="676">
        <f>T43+W43+Z43</f>
        <v>0</v>
      </c>
      <c r="AD43" s="676">
        <f>N43+AA43</f>
        <v>97148</v>
      </c>
      <c r="AE43" s="676">
        <f>O43+AB43</f>
        <v>0</v>
      </c>
      <c r="AF43" s="676">
        <f>P43+AC43</f>
        <v>97148</v>
      </c>
      <c r="AG43" s="707" t="s">
        <v>620</v>
      </c>
      <c r="AH43" s="679"/>
      <c r="AI43" s="679"/>
      <c r="AJ43" s="679">
        <f>SUM(AH43:AI43)</f>
        <v>0</v>
      </c>
      <c r="AK43" s="675">
        <f>[4]int.bevételek2025!N42</f>
        <v>1883417</v>
      </c>
      <c r="AL43" s="676"/>
      <c r="AM43" s="676">
        <f>SUM(AK43:AL43)</f>
        <v>1883417</v>
      </c>
      <c r="AN43" s="676">
        <f>N43+AA43+AH43+AK43</f>
        <v>1980565</v>
      </c>
      <c r="AO43" s="676">
        <f>O43+AB43+AI43+AL43</f>
        <v>0</v>
      </c>
      <c r="AP43" s="676">
        <f>P43+AC43+AJ43+AM43</f>
        <v>1980565</v>
      </c>
    </row>
    <row r="44" spans="1:172" ht="48.75" customHeight="1" x14ac:dyDescent="0.7">
      <c r="A44" s="699" t="s">
        <v>736</v>
      </c>
      <c r="B44" s="672"/>
      <c r="C44" s="672"/>
      <c r="D44" s="672"/>
      <c r="E44" s="672"/>
      <c r="F44" s="672"/>
      <c r="G44" s="672"/>
      <c r="H44" s="672"/>
      <c r="I44" s="672"/>
      <c r="J44" s="672"/>
      <c r="K44" s="672"/>
      <c r="L44" s="672"/>
      <c r="M44" s="672"/>
      <c r="N44" s="672"/>
      <c r="O44" s="672"/>
      <c r="P44" s="672"/>
      <c r="Q44" s="699" t="s">
        <v>736</v>
      </c>
      <c r="R44" s="672"/>
      <c r="S44" s="672"/>
      <c r="T44" s="672"/>
      <c r="U44" s="672"/>
      <c r="V44" s="672"/>
      <c r="W44" s="672"/>
      <c r="X44" s="672"/>
      <c r="Y44" s="672"/>
      <c r="Z44" s="688"/>
      <c r="AA44" s="672"/>
      <c r="AB44" s="672"/>
      <c r="AC44" s="672"/>
      <c r="AD44" s="672"/>
      <c r="AE44" s="672"/>
      <c r="AF44" s="672"/>
      <c r="AG44" s="699" t="s">
        <v>736</v>
      </c>
      <c r="AH44" s="672"/>
      <c r="AI44" s="672"/>
      <c r="AJ44" s="672"/>
      <c r="AK44" s="672"/>
      <c r="AL44" s="672"/>
      <c r="AM44" s="672"/>
      <c r="AN44" s="672"/>
      <c r="AO44" s="672"/>
      <c r="AP44" s="672"/>
    </row>
    <row r="45" spans="1:172" ht="48.75" customHeight="1" x14ac:dyDescent="0.7">
      <c r="A45" s="674" t="s">
        <v>555</v>
      </c>
      <c r="B45" s="675">
        <f>[4]int.bevételek2025!B44</f>
        <v>188823</v>
      </c>
      <c r="C45" s="675"/>
      <c r="D45" s="675">
        <f>SUM(B45:C45)</f>
        <v>188823</v>
      </c>
      <c r="E45" s="675">
        <f>[4]int.bevételek2025!C44</f>
        <v>0</v>
      </c>
      <c r="F45" s="675"/>
      <c r="G45" s="675">
        <f>SUM(E45:F45)</f>
        <v>0</v>
      </c>
      <c r="H45" s="675">
        <f>[4]int.bevételek2025!D44</f>
        <v>0</v>
      </c>
      <c r="I45" s="675"/>
      <c r="J45" s="675">
        <f>SUM(H45:I45)</f>
        <v>0</v>
      </c>
      <c r="K45" s="675">
        <f>[4]int.bevételek2025!E44</f>
        <v>0</v>
      </c>
      <c r="L45" s="675"/>
      <c r="M45" s="675">
        <f>SUM(K45:L45)</f>
        <v>0</v>
      </c>
      <c r="N45" s="676">
        <f t="shared" ref="N45:P46" si="25">B45+E45+H45+K45</f>
        <v>188823</v>
      </c>
      <c r="O45" s="676">
        <f t="shared" si="25"/>
        <v>0</v>
      </c>
      <c r="P45" s="676">
        <f t="shared" si="25"/>
        <v>188823</v>
      </c>
      <c r="Q45" s="674" t="s">
        <v>555</v>
      </c>
      <c r="R45" s="675">
        <f>[4]int.bevételek2025!H44</f>
        <v>0</v>
      </c>
      <c r="S45" s="675"/>
      <c r="T45" s="675">
        <f>SUM(R45:S45)</f>
        <v>0</v>
      </c>
      <c r="U45" s="675">
        <f>[4]int.bevételek2025!I44</f>
        <v>0</v>
      </c>
      <c r="V45" s="675"/>
      <c r="W45" s="675">
        <f>SUM(U45:V45)</f>
        <v>0</v>
      </c>
      <c r="X45" s="675">
        <f>[4]int.bevételek2025!J44</f>
        <v>0</v>
      </c>
      <c r="Y45" s="675"/>
      <c r="Z45" s="679">
        <f>SUM(X45:Y45)</f>
        <v>0</v>
      </c>
      <c r="AA45" s="676">
        <f t="shared" ref="AA45:AC46" si="26">R45+U45+X45</f>
        <v>0</v>
      </c>
      <c r="AB45" s="676">
        <f t="shared" si="26"/>
        <v>0</v>
      </c>
      <c r="AC45" s="676">
        <f t="shared" si="26"/>
        <v>0</v>
      </c>
      <c r="AD45" s="676">
        <f t="shared" ref="AD45:AF47" si="27">N45+AA45</f>
        <v>188823</v>
      </c>
      <c r="AE45" s="676">
        <f t="shared" si="27"/>
        <v>0</v>
      </c>
      <c r="AF45" s="676">
        <f t="shared" si="27"/>
        <v>188823</v>
      </c>
      <c r="AG45" s="674" t="s">
        <v>555</v>
      </c>
      <c r="AH45" s="675"/>
      <c r="AI45" s="675"/>
      <c r="AJ45" s="675">
        <f>SUM(AH45:AI45)</f>
        <v>0</v>
      </c>
      <c r="AK45" s="675">
        <f>[4]int.bevételek2025!N44</f>
        <v>20195</v>
      </c>
      <c r="AL45" s="676"/>
      <c r="AM45" s="676">
        <f>SUM(AK45:AL45)</f>
        <v>20195</v>
      </c>
      <c r="AN45" s="676">
        <f t="shared" ref="AN45:AP46" si="28">N45+AA45+AH45+AK45</f>
        <v>209018</v>
      </c>
      <c r="AO45" s="676">
        <f t="shared" si="28"/>
        <v>0</v>
      </c>
      <c r="AP45" s="676">
        <f t="shared" si="28"/>
        <v>209018</v>
      </c>
      <c r="AQ45" s="899"/>
    </row>
    <row r="46" spans="1:172" s="713" customFormat="1" ht="49.5" customHeight="1" thickBot="1" x14ac:dyDescent="0.75">
      <c r="A46" s="709" t="s">
        <v>4</v>
      </c>
      <c r="B46" s="710">
        <f>[4]int.bevételek2025!B45</f>
        <v>17150</v>
      </c>
      <c r="C46" s="710"/>
      <c r="D46" s="710">
        <f>SUM(B46:C46)</f>
        <v>17150</v>
      </c>
      <c r="E46" s="710">
        <f>[4]int.bevételek2025!C45</f>
        <v>0</v>
      </c>
      <c r="F46" s="710"/>
      <c r="G46" s="711">
        <f>SUM(E46:F46)</f>
        <v>0</v>
      </c>
      <c r="H46" s="710">
        <f>[4]int.bevételek2025!D45</f>
        <v>0</v>
      </c>
      <c r="I46" s="711"/>
      <c r="J46" s="710">
        <f>SUM(H46:I46)</f>
        <v>0</v>
      </c>
      <c r="K46" s="711">
        <f>[4]int.bevételek2025!E45</f>
        <v>1850</v>
      </c>
      <c r="L46" s="710"/>
      <c r="M46" s="711">
        <f>SUM(K46:L46)</f>
        <v>1850</v>
      </c>
      <c r="N46" s="680">
        <f t="shared" si="25"/>
        <v>19000</v>
      </c>
      <c r="O46" s="712">
        <f t="shared" si="25"/>
        <v>0</v>
      </c>
      <c r="P46" s="680">
        <f t="shared" si="25"/>
        <v>19000</v>
      </c>
      <c r="Q46" s="709" t="s">
        <v>4</v>
      </c>
      <c r="R46" s="710">
        <f>[4]int.bevételek2025!H45</f>
        <v>0</v>
      </c>
      <c r="S46" s="711"/>
      <c r="T46" s="710">
        <f>SUM(R46:S46)</f>
        <v>0</v>
      </c>
      <c r="U46" s="711">
        <f>[4]int.bevételek2025!I45</f>
        <v>0</v>
      </c>
      <c r="V46" s="710"/>
      <c r="W46" s="711">
        <f>SUM(U46:V46)</f>
        <v>0</v>
      </c>
      <c r="X46" s="710">
        <f>[4]int.bevételek2025!J45</f>
        <v>0</v>
      </c>
      <c r="Y46" s="711"/>
      <c r="Z46" s="710">
        <f>SUM(X46:Y46)</f>
        <v>0</v>
      </c>
      <c r="AA46" s="712">
        <f t="shared" si="26"/>
        <v>0</v>
      </c>
      <c r="AB46" s="693">
        <f t="shared" si="26"/>
        <v>0</v>
      </c>
      <c r="AC46" s="680">
        <f t="shared" si="26"/>
        <v>0</v>
      </c>
      <c r="AD46" s="680">
        <f>N46+AA46</f>
        <v>19000</v>
      </c>
      <c r="AE46" s="680">
        <f>O46+AB46</f>
        <v>0</v>
      </c>
      <c r="AF46" s="680">
        <f>P46+AC46</f>
        <v>19000</v>
      </c>
      <c r="AG46" s="709" t="s">
        <v>4</v>
      </c>
      <c r="AH46" s="711"/>
      <c r="AI46" s="710"/>
      <c r="AJ46" s="700">
        <f>SUM(AH46:AI46)</f>
        <v>0</v>
      </c>
      <c r="AK46" s="711">
        <f>[4]int.bevételek2025!N45</f>
        <v>3187217</v>
      </c>
      <c r="AL46" s="680"/>
      <c r="AM46" s="712">
        <f>SUM(AK46:AL46)</f>
        <v>3187217</v>
      </c>
      <c r="AN46" s="680">
        <f t="shared" si="28"/>
        <v>3206217</v>
      </c>
      <c r="AO46" s="712">
        <f t="shared" si="28"/>
        <v>0</v>
      </c>
      <c r="AP46" s="680">
        <f t="shared" si="28"/>
        <v>3206217</v>
      </c>
      <c r="AQ46" s="900"/>
      <c r="AR46" s="659"/>
      <c r="AS46" s="659"/>
      <c r="AT46" s="659"/>
      <c r="AU46" s="659"/>
      <c r="AV46" s="659"/>
      <c r="AW46" s="659"/>
      <c r="AX46" s="659"/>
      <c r="AY46" s="659"/>
      <c r="AZ46" s="659"/>
      <c r="BA46" s="659"/>
      <c r="BB46" s="659"/>
      <c r="BC46" s="659"/>
      <c r="BD46" s="659"/>
      <c r="BE46" s="659"/>
      <c r="BF46" s="659"/>
      <c r="BG46" s="659"/>
      <c r="BH46" s="659"/>
      <c r="BI46" s="659"/>
      <c r="BJ46" s="659"/>
      <c r="BK46" s="659"/>
      <c r="BL46" s="659"/>
      <c r="BM46" s="659"/>
      <c r="BN46" s="659"/>
      <c r="BO46" s="659"/>
      <c r="BP46" s="659"/>
      <c r="BQ46" s="659"/>
      <c r="BR46" s="659"/>
      <c r="BS46" s="659"/>
      <c r="BT46" s="659"/>
      <c r="BU46" s="659"/>
      <c r="BV46" s="659"/>
      <c r="BW46" s="659"/>
      <c r="BX46" s="659"/>
      <c r="BY46" s="659"/>
      <c r="BZ46" s="659"/>
      <c r="CA46" s="659"/>
      <c r="CB46" s="659"/>
      <c r="CC46" s="659"/>
      <c r="CD46" s="659"/>
      <c r="CE46" s="659"/>
      <c r="CF46" s="659"/>
      <c r="CG46" s="659"/>
      <c r="CH46" s="659"/>
      <c r="CI46" s="659"/>
      <c r="CJ46" s="659"/>
      <c r="CK46" s="659"/>
      <c r="CL46" s="659"/>
      <c r="CM46" s="659"/>
      <c r="CN46" s="659"/>
      <c r="CO46" s="659"/>
      <c r="CP46" s="659"/>
      <c r="CQ46" s="659"/>
      <c r="CR46" s="659"/>
      <c r="CS46" s="659"/>
      <c r="CT46" s="659"/>
      <c r="CU46" s="659"/>
      <c r="CV46" s="659"/>
      <c r="CW46" s="659"/>
      <c r="CX46" s="659"/>
      <c r="CY46" s="659"/>
      <c r="CZ46" s="659"/>
      <c r="DA46" s="659"/>
      <c r="DB46" s="659"/>
      <c r="DC46" s="659"/>
      <c r="DD46" s="659"/>
      <c r="DE46" s="659"/>
      <c r="DF46" s="659"/>
      <c r="DG46" s="659"/>
      <c r="DH46" s="659"/>
      <c r="DI46" s="659"/>
      <c r="DJ46" s="659"/>
      <c r="DK46" s="659"/>
      <c r="DL46" s="659"/>
      <c r="DM46" s="659"/>
      <c r="DN46" s="659"/>
      <c r="DO46" s="659"/>
      <c r="DP46" s="659"/>
      <c r="DQ46" s="659"/>
      <c r="DR46" s="659"/>
      <c r="DS46" s="659"/>
      <c r="DT46" s="659"/>
      <c r="DU46" s="659"/>
      <c r="DV46" s="659"/>
      <c r="DW46" s="659"/>
      <c r="DX46" s="659"/>
      <c r="DY46" s="659"/>
      <c r="DZ46" s="659"/>
      <c r="EA46" s="659"/>
      <c r="EB46" s="659"/>
      <c r="EC46" s="659"/>
      <c r="ED46" s="659"/>
      <c r="EE46" s="659"/>
      <c r="EF46" s="659"/>
      <c r="EG46" s="659"/>
      <c r="EH46" s="659"/>
      <c r="EI46" s="659"/>
      <c r="EJ46" s="659"/>
      <c r="EK46" s="659"/>
      <c r="EL46" s="659"/>
      <c r="EM46" s="659"/>
      <c r="EN46" s="659"/>
      <c r="EO46" s="659"/>
      <c r="EP46" s="659"/>
      <c r="EQ46" s="659"/>
      <c r="ER46" s="659"/>
      <c r="ES46" s="659"/>
      <c r="ET46" s="659"/>
      <c r="EU46" s="659"/>
      <c r="EV46" s="659"/>
      <c r="EW46" s="659"/>
      <c r="EX46" s="659"/>
      <c r="EY46" s="659"/>
      <c r="EZ46" s="659"/>
      <c r="FA46" s="659"/>
      <c r="FB46" s="659"/>
      <c r="FC46" s="659"/>
      <c r="FD46" s="659"/>
      <c r="FE46" s="659"/>
      <c r="FF46" s="659"/>
      <c r="FG46" s="659"/>
      <c r="FH46" s="659"/>
      <c r="FI46" s="659"/>
      <c r="FJ46" s="659"/>
      <c r="FK46" s="659"/>
      <c r="FL46" s="659"/>
      <c r="FM46" s="659"/>
      <c r="FN46" s="659"/>
      <c r="FO46" s="659"/>
      <c r="FP46" s="659"/>
    </row>
    <row r="47" spans="1:172" ht="61.5" customHeight="1" thickBot="1" x14ac:dyDescent="0.75">
      <c r="A47" s="714" t="s">
        <v>737</v>
      </c>
      <c r="B47" s="688">
        <f t="shared" ref="B47:P47" si="29">SUM(B45:B46)</f>
        <v>205973</v>
      </c>
      <c r="C47" s="688">
        <f t="shared" si="29"/>
        <v>0</v>
      </c>
      <c r="D47" s="688">
        <f t="shared" si="29"/>
        <v>205973</v>
      </c>
      <c r="E47" s="688">
        <f t="shared" si="29"/>
        <v>0</v>
      </c>
      <c r="F47" s="688">
        <f t="shared" si="29"/>
        <v>0</v>
      </c>
      <c r="G47" s="688">
        <f t="shared" si="29"/>
        <v>0</v>
      </c>
      <c r="H47" s="688">
        <f t="shared" si="29"/>
        <v>0</v>
      </c>
      <c r="I47" s="688">
        <f t="shared" si="29"/>
        <v>0</v>
      </c>
      <c r="J47" s="688">
        <f t="shared" si="29"/>
        <v>0</v>
      </c>
      <c r="K47" s="688">
        <f t="shared" si="29"/>
        <v>1850</v>
      </c>
      <c r="L47" s="688">
        <f t="shared" si="29"/>
        <v>0</v>
      </c>
      <c r="M47" s="688">
        <f t="shared" si="29"/>
        <v>1850</v>
      </c>
      <c r="N47" s="688">
        <f t="shared" si="29"/>
        <v>207823</v>
      </c>
      <c r="O47" s="688">
        <f t="shared" si="29"/>
        <v>0</v>
      </c>
      <c r="P47" s="688">
        <f t="shared" si="29"/>
        <v>207823</v>
      </c>
      <c r="Q47" s="714" t="s">
        <v>737</v>
      </c>
      <c r="R47" s="688">
        <f t="shared" ref="R47:AC47" si="30">SUM(R45:R46)</f>
        <v>0</v>
      </c>
      <c r="S47" s="688">
        <f t="shared" si="30"/>
        <v>0</v>
      </c>
      <c r="T47" s="688">
        <f t="shared" si="30"/>
        <v>0</v>
      </c>
      <c r="U47" s="688">
        <f t="shared" si="30"/>
        <v>0</v>
      </c>
      <c r="V47" s="688">
        <f t="shared" si="30"/>
        <v>0</v>
      </c>
      <c r="W47" s="688">
        <f t="shared" si="30"/>
        <v>0</v>
      </c>
      <c r="X47" s="688">
        <f t="shared" si="30"/>
        <v>0</v>
      </c>
      <c r="Y47" s="688">
        <f t="shared" si="30"/>
        <v>0</v>
      </c>
      <c r="Z47" s="688">
        <f t="shared" si="30"/>
        <v>0</v>
      </c>
      <c r="AA47" s="688">
        <f t="shared" si="30"/>
        <v>0</v>
      </c>
      <c r="AB47" s="688">
        <f t="shared" si="30"/>
        <v>0</v>
      </c>
      <c r="AC47" s="688">
        <f t="shared" si="30"/>
        <v>0</v>
      </c>
      <c r="AD47" s="688">
        <f t="shared" si="27"/>
        <v>207823</v>
      </c>
      <c r="AE47" s="688">
        <f t="shared" si="27"/>
        <v>0</v>
      </c>
      <c r="AF47" s="688">
        <f t="shared" si="27"/>
        <v>207823</v>
      </c>
      <c r="AG47" s="714" t="s">
        <v>737</v>
      </c>
      <c r="AH47" s="688">
        <f t="shared" ref="AH47:AP47" si="31">SUM(AH45:AH46)</f>
        <v>0</v>
      </c>
      <c r="AI47" s="688">
        <f t="shared" si="31"/>
        <v>0</v>
      </c>
      <c r="AJ47" s="688">
        <f t="shared" si="31"/>
        <v>0</v>
      </c>
      <c r="AK47" s="688">
        <f t="shared" si="31"/>
        <v>3207412</v>
      </c>
      <c r="AL47" s="688">
        <f t="shared" si="31"/>
        <v>0</v>
      </c>
      <c r="AM47" s="688">
        <f t="shared" si="31"/>
        <v>3207412</v>
      </c>
      <c r="AN47" s="688">
        <f t="shared" si="31"/>
        <v>3415235</v>
      </c>
      <c r="AO47" s="688">
        <f t="shared" si="31"/>
        <v>0</v>
      </c>
      <c r="AP47" s="688">
        <f t="shared" si="31"/>
        <v>3415235</v>
      </c>
    </row>
    <row r="48" spans="1:172" ht="61.5" customHeight="1" thickBot="1" x14ac:dyDescent="0.75">
      <c r="A48" s="715" t="s">
        <v>738</v>
      </c>
      <c r="B48" s="682">
        <f t="shared" ref="B48:P48" si="32">B37+B39+B41+B43+B47</f>
        <v>868888</v>
      </c>
      <c r="C48" s="682">
        <f t="shared" si="32"/>
        <v>0</v>
      </c>
      <c r="D48" s="682">
        <f t="shared" si="32"/>
        <v>868888</v>
      </c>
      <c r="E48" s="682">
        <f t="shared" si="32"/>
        <v>449270</v>
      </c>
      <c r="F48" s="682">
        <f t="shared" si="32"/>
        <v>0</v>
      </c>
      <c r="G48" s="682">
        <f t="shared" si="32"/>
        <v>449270</v>
      </c>
      <c r="H48" s="682">
        <f t="shared" si="32"/>
        <v>0</v>
      </c>
      <c r="I48" s="682">
        <f t="shared" si="32"/>
        <v>0</v>
      </c>
      <c r="J48" s="682">
        <f t="shared" si="32"/>
        <v>0</v>
      </c>
      <c r="K48" s="682">
        <f t="shared" si="32"/>
        <v>1850</v>
      </c>
      <c r="L48" s="682">
        <f t="shared" si="32"/>
        <v>0</v>
      </c>
      <c r="M48" s="682">
        <f t="shared" si="32"/>
        <v>1850</v>
      </c>
      <c r="N48" s="682">
        <f t="shared" si="32"/>
        <v>1320008</v>
      </c>
      <c r="O48" s="682">
        <f t="shared" si="32"/>
        <v>0</v>
      </c>
      <c r="P48" s="682">
        <f t="shared" si="32"/>
        <v>1320008</v>
      </c>
      <c r="Q48" s="715" t="s">
        <v>738</v>
      </c>
      <c r="R48" s="682">
        <f t="shared" ref="R48:AF48" si="33">R37+R39+R41+R43+R47</f>
        <v>0</v>
      </c>
      <c r="S48" s="682">
        <f t="shared" si="33"/>
        <v>0</v>
      </c>
      <c r="T48" s="682">
        <f t="shared" si="33"/>
        <v>0</v>
      </c>
      <c r="U48" s="682">
        <f t="shared" si="33"/>
        <v>0</v>
      </c>
      <c r="V48" s="682">
        <f t="shared" si="33"/>
        <v>0</v>
      </c>
      <c r="W48" s="682">
        <f t="shared" si="33"/>
        <v>0</v>
      </c>
      <c r="X48" s="682">
        <f t="shared" si="33"/>
        <v>0</v>
      </c>
      <c r="Y48" s="682">
        <f t="shared" si="33"/>
        <v>0</v>
      </c>
      <c r="Z48" s="682">
        <f t="shared" si="33"/>
        <v>0</v>
      </c>
      <c r="AA48" s="682">
        <f t="shared" si="33"/>
        <v>0</v>
      </c>
      <c r="AB48" s="682">
        <f t="shared" si="33"/>
        <v>0</v>
      </c>
      <c r="AC48" s="682">
        <f t="shared" si="33"/>
        <v>0</v>
      </c>
      <c r="AD48" s="682">
        <f t="shared" si="33"/>
        <v>1320008</v>
      </c>
      <c r="AE48" s="682">
        <f t="shared" si="33"/>
        <v>0</v>
      </c>
      <c r="AF48" s="682">
        <f t="shared" si="33"/>
        <v>1320008</v>
      </c>
      <c r="AG48" s="715" t="s">
        <v>738</v>
      </c>
      <c r="AH48" s="682">
        <f t="shared" ref="AH48:AP48" si="34">AH37+AH39+AH41+AH43+AH47</f>
        <v>0</v>
      </c>
      <c r="AI48" s="682">
        <f t="shared" si="34"/>
        <v>0</v>
      </c>
      <c r="AJ48" s="682">
        <f t="shared" si="34"/>
        <v>0</v>
      </c>
      <c r="AK48" s="682">
        <f t="shared" si="34"/>
        <v>8463486</v>
      </c>
      <c r="AL48" s="682">
        <f t="shared" si="34"/>
        <v>0</v>
      </c>
      <c r="AM48" s="682">
        <f t="shared" si="34"/>
        <v>8463486</v>
      </c>
      <c r="AN48" s="682">
        <f t="shared" si="34"/>
        <v>9783494</v>
      </c>
      <c r="AO48" s="682">
        <f t="shared" si="34"/>
        <v>0</v>
      </c>
      <c r="AP48" s="682">
        <f t="shared" si="34"/>
        <v>9783494</v>
      </c>
    </row>
    <row r="49" spans="1:42" ht="61.5" customHeight="1" thickBot="1" x14ac:dyDescent="0.75">
      <c r="A49" s="716" t="s">
        <v>739</v>
      </c>
      <c r="B49" s="693">
        <f t="shared" ref="B49:P49" si="35">B30+B48</f>
        <v>1548193</v>
      </c>
      <c r="C49" s="693">
        <f t="shared" si="35"/>
        <v>0</v>
      </c>
      <c r="D49" s="693">
        <f t="shared" si="35"/>
        <v>1548193</v>
      </c>
      <c r="E49" s="693">
        <f t="shared" si="35"/>
        <v>449270</v>
      </c>
      <c r="F49" s="693">
        <f t="shared" si="35"/>
        <v>0</v>
      </c>
      <c r="G49" s="693">
        <f t="shared" si="35"/>
        <v>449270</v>
      </c>
      <c r="H49" s="693">
        <f t="shared" si="35"/>
        <v>0</v>
      </c>
      <c r="I49" s="693">
        <f t="shared" si="35"/>
        <v>0</v>
      </c>
      <c r="J49" s="693">
        <f t="shared" si="35"/>
        <v>0</v>
      </c>
      <c r="K49" s="693">
        <f t="shared" si="35"/>
        <v>1850</v>
      </c>
      <c r="L49" s="693">
        <f t="shared" si="35"/>
        <v>0</v>
      </c>
      <c r="M49" s="693">
        <f t="shared" si="35"/>
        <v>1850</v>
      </c>
      <c r="N49" s="693">
        <f t="shared" si="35"/>
        <v>1999313</v>
      </c>
      <c r="O49" s="693">
        <f t="shared" si="35"/>
        <v>0</v>
      </c>
      <c r="P49" s="693">
        <f t="shared" si="35"/>
        <v>1999313</v>
      </c>
      <c r="Q49" s="716" t="s">
        <v>739</v>
      </c>
      <c r="R49" s="717">
        <f t="shared" ref="R49:AF49" si="36">R30+R48</f>
        <v>0</v>
      </c>
      <c r="S49" s="693">
        <f t="shared" si="36"/>
        <v>0</v>
      </c>
      <c r="T49" s="717">
        <f t="shared" si="36"/>
        <v>0</v>
      </c>
      <c r="U49" s="693">
        <f t="shared" si="36"/>
        <v>0</v>
      </c>
      <c r="V49" s="717">
        <f t="shared" si="36"/>
        <v>0</v>
      </c>
      <c r="W49" s="693">
        <f t="shared" si="36"/>
        <v>0</v>
      </c>
      <c r="X49" s="717">
        <f t="shared" si="36"/>
        <v>0</v>
      </c>
      <c r="Y49" s="693">
        <f t="shared" si="36"/>
        <v>0</v>
      </c>
      <c r="Z49" s="717">
        <f t="shared" si="36"/>
        <v>0</v>
      </c>
      <c r="AA49" s="693">
        <f t="shared" si="36"/>
        <v>0</v>
      </c>
      <c r="AB49" s="717">
        <f t="shared" si="36"/>
        <v>0</v>
      </c>
      <c r="AC49" s="693">
        <f t="shared" si="36"/>
        <v>0</v>
      </c>
      <c r="AD49" s="693">
        <f t="shared" si="36"/>
        <v>1999313</v>
      </c>
      <c r="AE49" s="717">
        <f t="shared" si="36"/>
        <v>0</v>
      </c>
      <c r="AF49" s="693">
        <f t="shared" si="36"/>
        <v>1999313</v>
      </c>
      <c r="AG49" s="716" t="s">
        <v>739</v>
      </c>
      <c r="AH49" s="693">
        <f t="shared" ref="AH49:AP49" si="37">AH30+AH48</f>
        <v>0</v>
      </c>
      <c r="AI49" s="717">
        <f t="shared" si="37"/>
        <v>0</v>
      </c>
      <c r="AJ49" s="693">
        <f t="shared" si="37"/>
        <v>0</v>
      </c>
      <c r="AK49" s="693">
        <f t="shared" si="37"/>
        <v>13820350</v>
      </c>
      <c r="AL49" s="717">
        <f t="shared" si="37"/>
        <v>0</v>
      </c>
      <c r="AM49" s="693">
        <f t="shared" si="37"/>
        <v>13820350</v>
      </c>
      <c r="AN49" s="717">
        <f t="shared" si="37"/>
        <v>15819663</v>
      </c>
      <c r="AO49" s="693">
        <f t="shared" si="37"/>
        <v>0</v>
      </c>
      <c r="AP49" s="693">
        <f t="shared" si="37"/>
        <v>15819663</v>
      </c>
    </row>
  </sheetData>
  <mergeCells count="27">
    <mergeCell ref="B3:P3"/>
    <mergeCell ref="R3:AF3"/>
    <mergeCell ref="AH3:AP3"/>
    <mergeCell ref="B4:P4"/>
    <mergeCell ref="R4:AF4"/>
    <mergeCell ref="AH4:AP4"/>
    <mergeCell ref="E6:G6"/>
    <mergeCell ref="H6:J6"/>
    <mergeCell ref="K6:M6"/>
    <mergeCell ref="N6:P6"/>
    <mergeCell ref="R6:T6"/>
    <mergeCell ref="AN6:AP6"/>
    <mergeCell ref="B7:D7"/>
    <mergeCell ref="N7:P7"/>
    <mergeCell ref="R7:T7"/>
    <mergeCell ref="X7:Z7"/>
    <mergeCell ref="AA7:AC7"/>
    <mergeCell ref="AD7:AF7"/>
    <mergeCell ref="AK7:AM7"/>
    <mergeCell ref="AN7:AP7"/>
    <mergeCell ref="U6:W6"/>
    <mergeCell ref="X6:Z6"/>
    <mergeCell ref="AA6:AC6"/>
    <mergeCell ref="AD6:AF6"/>
    <mergeCell ref="AH6:AJ6"/>
    <mergeCell ref="AK6:AM6"/>
    <mergeCell ref="B6:D6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&amp;R&amp;"Arial CE,Félkövér"&amp;36
4. melléklet a    12/2025.(IV.30.) önkormányzati rendelethez
"4. melléklet a 4/2025.(II.28.) önkormányzati rendelethez"</oddHeader>
    <oddFooter xml:space="preserve">&amp;C &amp;R
&amp;36 &amp;10
</oddFooter>
  </headerFooter>
  <colBreaks count="2" manualBreakCount="2">
    <brk id="16" max="48" man="1"/>
    <brk id="32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2C3AA-4A81-4F92-AA6A-F0BEE46B355D}">
  <dimension ref="A1:D83"/>
  <sheetViews>
    <sheetView zoomScaleNormal="100" zoomScaleSheetLayoutView="44" workbookViewId="0">
      <selection activeCell="D3" sqref="D3"/>
    </sheetView>
  </sheetViews>
  <sheetFormatPr defaultColWidth="10.33203125" defaultRowHeight="72" customHeight="1" x14ac:dyDescent="0.3"/>
  <cols>
    <col min="1" max="1" width="162.6640625" style="825" bestFit="1" customWidth="1"/>
    <col min="2" max="4" width="39.33203125" style="898" bestFit="1" customWidth="1"/>
    <col min="5" max="16384" width="10.33203125" style="824"/>
  </cols>
  <sheetData>
    <row r="1" spans="1:4" s="823" customFormat="1" ht="43.5" customHeight="1" x14ac:dyDescent="0.4">
      <c r="A1" s="918" t="s">
        <v>765</v>
      </c>
      <c r="B1" s="918"/>
      <c r="C1" s="918"/>
      <c r="D1" s="918"/>
    </row>
    <row r="2" spans="1:4" ht="33" customHeight="1" x14ac:dyDescent="0.4">
      <c r="A2" s="919" t="s">
        <v>766</v>
      </c>
      <c r="B2" s="919"/>
      <c r="C2" s="919"/>
      <c r="D2" s="919"/>
    </row>
    <row r="3" spans="1:4" ht="42" customHeight="1" thickBot="1" x14ac:dyDescent="0.4">
      <c r="B3" s="826"/>
      <c r="C3" s="826"/>
      <c r="D3" s="901" t="s">
        <v>215</v>
      </c>
    </row>
    <row r="4" spans="1:4" s="829" customFormat="1" ht="123.75" customHeight="1" x14ac:dyDescent="0.4">
      <c r="A4" s="827" t="s">
        <v>767</v>
      </c>
      <c r="B4" s="828" t="s">
        <v>768</v>
      </c>
      <c r="C4" s="828" t="s">
        <v>702</v>
      </c>
      <c r="D4" s="828" t="s">
        <v>769</v>
      </c>
    </row>
    <row r="5" spans="1:4" s="832" customFormat="1" ht="77.25" customHeight="1" x14ac:dyDescent="0.4">
      <c r="A5" s="830" t="s">
        <v>770</v>
      </c>
      <c r="B5" s="831"/>
      <c r="C5" s="831"/>
      <c r="D5" s="831"/>
    </row>
    <row r="6" spans="1:4" s="832" customFormat="1" ht="51" customHeight="1" x14ac:dyDescent="0.5">
      <c r="A6" s="833" t="s">
        <v>771</v>
      </c>
      <c r="B6" s="834">
        <v>1066402</v>
      </c>
      <c r="C6" s="834">
        <v>52569</v>
      </c>
      <c r="D6" s="834">
        <f>SUM(B6:C6)</f>
        <v>1118971</v>
      </c>
    </row>
    <row r="7" spans="1:4" s="832" customFormat="1" ht="54.75" customHeight="1" x14ac:dyDescent="0.5">
      <c r="A7" s="835" t="s">
        <v>772</v>
      </c>
      <c r="B7" s="836">
        <v>83153</v>
      </c>
      <c r="C7" s="836"/>
      <c r="D7" s="836">
        <f t="shared" ref="D7:D13" si="0">SUM(B7:C7)</f>
        <v>83153</v>
      </c>
    </row>
    <row r="8" spans="1:4" s="832" customFormat="1" ht="54.75" customHeight="1" x14ac:dyDescent="0.5">
      <c r="A8" s="835" t="s">
        <v>773</v>
      </c>
      <c r="B8" s="836">
        <v>218067</v>
      </c>
      <c r="C8" s="836"/>
      <c r="D8" s="836">
        <f t="shared" si="0"/>
        <v>218067</v>
      </c>
    </row>
    <row r="9" spans="1:4" s="832" customFormat="1" ht="77.25" customHeight="1" x14ac:dyDescent="0.5">
      <c r="A9" s="835" t="s">
        <v>774</v>
      </c>
      <c r="B9" s="837">
        <v>100</v>
      </c>
      <c r="C9" s="837"/>
      <c r="D9" s="837">
        <f t="shared" si="0"/>
        <v>100</v>
      </c>
    </row>
    <row r="10" spans="1:4" s="832" customFormat="1" ht="77.25" customHeight="1" x14ac:dyDescent="0.5">
      <c r="A10" s="835" t="s">
        <v>775</v>
      </c>
      <c r="B10" s="836">
        <v>131036</v>
      </c>
      <c r="C10" s="836"/>
      <c r="D10" s="836">
        <f t="shared" si="0"/>
        <v>131036</v>
      </c>
    </row>
    <row r="11" spans="1:4" s="832" customFormat="1" ht="77.25" customHeight="1" x14ac:dyDescent="0.5">
      <c r="A11" s="835" t="s">
        <v>776</v>
      </c>
      <c r="B11" s="836">
        <v>207617</v>
      </c>
      <c r="C11" s="836"/>
      <c r="D11" s="836">
        <f t="shared" si="0"/>
        <v>207617</v>
      </c>
    </row>
    <row r="12" spans="1:4" s="832" customFormat="1" ht="77.25" customHeight="1" x14ac:dyDescent="0.5">
      <c r="A12" s="835" t="s">
        <v>777</v>
      </c>
      <c r="B12" s="836">
        <v>224</v>
      </c>
      <c r="C12" s="836"/>
      <c r="D12" s="836">
        <f t="shared" si="0"/>
        <v>224</v>
      </c>
    </row>
    <row r="13" spans="1:4" s="832" customFormat="1" ht="77.25" customHeight="1" thickBot="1" x14ac:dyDescent="0.55000000000000004">
      <c r="A13" s="838" t="s">
        <v>778</v>
      </c>
      <c r="B13" s="836"/>
      <c r="C13" s="836"/>
      <c r="D13" s="836">
        <f t="shared" si="0"/>
        <v>0</v>
      </c>
    </row>
    <row r="14" spans="1:4" s="841" customFormat="1" ht="77.25" customHeight="1" thickTop="1" thickBot="1" x14ac:dyDescent="0.55000000000000004">
      <c r="A14" s="839" t="s">
        <v>779</v>
      </c>
      <c r="B14" s="840">
        <f>SUM(B5:B13)</f>
        <v>1706599</v>
      </c>
      <c r="C14" s="840">
        <f>SUM(C5:C13)</f>
        <v>52569</v>
      </c>
      <c r="D14" s="840">
        <f>SUM(D5:D13)</f>
        <v>1759168</v>
      </c>
    </row>
    <row r="15" spans="1:4" s="841" customFormat="1" ht="77.25" customHeight="1" thickTop="1" x14ac:dyDescent="0.5">
      <c r="A15" s="842" t="s">
        <v>780</v>
      </c>
      <c r="B15" s="843"/>
      <c r="C15" s="843"/>
      <c r="D15" s="843"/>
    </row>
    <row r="16" spans="1:4" s="832" customFormat="1" ht="77.25" customHeight="1" x14ac:dyDescent="0.5">
      <c r="A16" s="844" t="s">
        <v>781</v>
      </c>
      <c r="B16" s="845"/>
      <c r="C16" s="845"/>
      <c r="D16" s="845"/>
    </row>
    <row r="17" spans="1:4" s="832" customFormat="1" ht="77.25" customHeight="1" x14ac:dyDescent="0.5">
      <c r="A17" s="846" t="s">
        <v>782</v>
      </c>
      <c r="B17" s="834">
        <v>373655</v>
      </c>
      <c r="C17" s="834"/>
      <c r="D17" s="834">
        <f t="shared" ref="D17:D61" si="1">SUM(B17:C17)</f>
        <v>373655</v>
      </c>
    </row>
    <row r="18" spans="1:4" s="832" customFormat="1" ht="77.25" customHeight="1" x14ac:dyDescent="0.5">
      <c r="A18" s="847" t="s">
        <v>783</v>
      </c>
      <c r="B18" s="848"/>
      <c r="C18" s="848"/>
      <c r="D18" s="848">
        <f t="shared" si="1"/>
        <v>0</v>
      </c>
    </row>
    <row r="19" spans="1:4" s="832" customFormat="1" ht="77.25" customHeight="1" x14ac:dyDescent="0.5">
      <c r="A19" s="849" t="s">
        <v>784</v>
      </c>
      <c r="B19" s="834">
        <v>2033459</v>
      </c>
      <c r="C19" s="834"/>
      <c r="D19" s="834">
        <f t="shared" si="1"/>
        <v>2033459</v>
      </c>
    </row>
    <row r="20" spans="1:4" s="832" customFormat="1" ht="96" customHeight="1" x14ac:dyDescent="0.5">
      <c r="A20" s="850" t="s">
        <v>785</v>
      </c>
      <c r="B20" s="845"/>
      <c r="C20" s="845"/>
      <c r="D20" s="845">
        <f t="shared" si="1"/>
        <v>0</v>
      </c>
    </row>
    <row r="21" spans="1:4" s="832" customFormat="1" ht="61.5" x14ac:dyDescent="0.5">
      <c r="A21" s="851" t="s">
        <v>786</v>
      </c>
      <c r="B21" s="845"/>
      <c r="C21" s="845"/>
      <c r="D21" s="845">
        <f t="shared" si="1"/>
        <v>0</v>
      </c>
    </row>
    <row r="22" spans="1:4" s="832" customFormat="1" ht="33.75" x14ac:dyDescent="0.5">
      <c r="A22" s="852" t="s">
        <v>787</v>
      </c>
      <c r="B22" s="845"/>
      <c r="C22" s="845"/>
      <c r="D22" s="845">
        <f t="shared" si="1"/>
        <v>0</v>
      </c>
    </row>
    <row r="23" spans="1:4" s="832" customFormat="1" ht="96" customHeight="1" x14ac:dyDescent="0.5">
      <c r="A23" s="853" t="s">
        <v>788</v>
      </c>
      <c r="B23" s="834">
        <v>49793</v>
      </c>
      <c r="C23" s="834"/>
      <c r="D23" s="834">
        <f t="shared" si="1"/>
        <v>49793</v>
      </c>
    </row>
    <row r="24" spans="1:4" s="832" customFormat="1" ht="47.25" customHeight="1" x14ac:dyDescent="0.5">
      <c r="A24" s="854" t="s">
        <v>789</v>
      </c>
      <c r="B24" s="834">
        <v>48055</v>
      </c>
      <c r="C24" s="834"/>
      <c r="D24" s="834">
        <f t="shared" si="1"/>
        <v>48055</v>
      </c>
    </row>
    <row r="25" spans="1:4" s="832" customFormat="1" ht="47.25" customHeight="1" x14ac:dyDescent="0.5">
      <c r="A25" s="833" t="s">
        <v>790</v>
      </c>
      <c r="B25" s="834">
        <v>1738</v>
      </c>
      <c r="C25" s="834"/>
      <c r="D25" s="834">
        <f t="shared" si="1"/>
        <v>1738</v>
      </c>
    </row>
    <row r="26" spans="1:4" s="832" customFormat="1" ht="77.25" customHeight="1" x14ac:dyDescent="0.5">
      <c r="A26" s="833" t="s">
        <v>791</v>
      </c>
      <c r="B26" s="836">
        <v>51208</v>
      </c>
      <c r="C26" s="836"/>
      <c r="D26" s="836">
        <f t="shared" si="1"/>
        <v>51208</v>
      </c>
    </row>
    <row r="27" spans="1:4" s="832" customFormat="1" ht="77.25" customHeight="1" x14ac:dyDescent="0.5">
      <c r="A27" s="850" t="s">
        <v>792</v>
      </c>
      <c r="B27" s="848"/>
      <c r="C27" s="848"/>
      <c r="D27" s="848">
        <f t="shared" si="1"/>
        <v>0</v>
      </c>
    </row>
    <row r="28" spans="1:4" s="832" customFormat="1" ht="90.75" customHeight="1" x14ac:dyDescent="0.5">
      <c r="A28" s="855" t="s">
        <v>793</v>
      </c>
      <c r="B28" s="834">
        <v>3141</v>
      </c>
      <c r="C28" s="834"/>
      <c r="D28" s="834">
        <f t="shared" si="1"/>
        <v>3141</v>
      </c>
    </row>
    <row r="29" spans="1:4" s="832" customFormat="1" ht="51.75" customHeight="1" x14ac:dyDescent="0.5">
      <c r="A29" s="833" t="s">
        <v>789</v>
      </c>
      <c r="B29" s="834">
        <v>1047</v>
      </c>
      <c r="C29" s="834"/>
      <c r="D29" s="834">
        <f t="shared" si="1"/>
        <v>1047</v>
      </c>
    </row>
    <row r="30" spans="1:4" s="832" customFormat="1" ht="58.5" customHeight="1" x14ac:dyDescent="0.5">
      <c r="A30" s="833" t="s">
        <v>790</v>
      </c>
      <c r="B30" s="834">
        <v>2094</v>
      </c>
      <c r="C30" s="834"/>
      <c r="D30" s="834">
        <f t="shared" si="1"/>
        <v>2094</v>
      </c>
    </row>
    <row r="31" spans="1:4" s="832" customFormat="1" ht="77.25" customHeight="1" x14ac:dyDescent="0.5">
      <c r="A31" s="833" t="s">
        <v>794</v>
      </c>
      <c r="B31" s="836">
        <v>3660</v>
      </c>
      <c r="C31" s="836"/>
      <c r="D31" s="836">
        <f t="shared" si="1"/>
        <v>3660</v>
      </c>
    </row>
    <row r="32" spans="1:4" s="832" customFormat="1" ht="77.25" customHeight="1" x14ac:dyDescent="0.5">
      <c r="A32" s="856" t="s">
        <v>795</v>
      </c>
      <c r="B32" s="848"/>
      <c r="C32" s="848"/>
      <c r="D32" s="848">
        <f t="shared" si="1"/>
        <v>0</v>
      </c>
    </row>
    <row r="33" spans="1:4" s="832" customFormat="1" ht="77.25" customHeight="1" x14ac:dyDescent="0.5">
      <c r="A33" s="851" t="s">
        <v>796</v>
      </c>
      <c r="B33" s="845"/>
      <c r="C33" s="845"/>
      <c r="D33" s="845">
        <f t="shared" si="1"/>
        <v>0</v>
      </c>
    </row>
    <row r="34" spans="1:4" s="832" customFormat="1" ht="87.75" customHeight="1" x14ac:dyDescent="0.5">
      <c r="A34" s="857" t="s">
        <v>797</v>
      </c>
      <c r="B34" s="834">
        <v>13904</v>
      </c>
      <c r="C34" s="834"/>
      <c r="D34" s="834">
        <f t="shared" si="1"/>
        <v>13904</v>
      </c>
    </row>
    <row r="35" spans="1:4" s="832" customFormat="1" ht="99.75" customHeight="1" x14ac:dyDescent="0.5">
      <c r="A35" s="844" t="s">
        <v>798</v>
      </c>
      <c r="B35" s="845"/>
      <c r="C35" s="845"/>
      <c r="D35" s="845">
        <f t="shared" si="1"/>
        <v>0</v>
      </c>
    </row>
    <row r="36" spans="1:4" s="832" customFormat="1" ht="77.25" customHeight="1" x14ac:dyDescent="0.5">
      <c r="A36" s="851" t="s">
        <v>799</v>
      </c>
      <c r="B36" s="845"/>
      <c r="C36" s="845"/>
      <c r="D36" s="845">
        <f t="shared" si="1"/>
        <v>0</v>
      </c>
    </row>
    <row r="37" spans="1:4" s="832" customFormat="1" ht="77.25" customHeight="1" x14ac:dyDescent="0.5">
      <c r="A37" s="833" t="s">
        <v>800</v>
      </c>
      <c r="B37" s="834">
        <v>732252</v>
      </c>
      <c r="C37" s="834"/>
      <c r="D37" s="834">
        <f t="shared" si="1"/>
        <v>732252</v>
      </c>
    </row>
    <row r="38" spans="1:4" s="832" customFormat="1" ht="77.25" customHeight="1" thickBot="1" x14ac:dyDescent="0.55000000000000004">
      <c r="A38" s="858" t="s">
        <v>801</v>
      </c>
      <c r="B38" s="859">
        <v>71029</v>
      </c>
      <c r="C38" s="859"/>
      <c r="D38" s="859">
        <f t="shared" si="1"/>
        <v>71029</v>
      </c>
    </row>
    <row r="39" spans="1:4" s="832" customFormat="1" ht="77.25" customHeight="1" thickTop="1" thickBot="1" x14ac:dyDescent="0.55000000000000004">
      <c r="A39" s="835" t="s">
        <v>802</v>
      </c>
      <c r="B39" s="836">
        <v>1738</v>
      </c>
      <c r="C39" s="836"/>
      <c r="D39" s="836">
        <f t="shared" si="1"/>
        <v>1738</v>
      </c>
    </row>
    <row r="40" spans="1:4" s="832" customFormat="1" ht="62.25" customHeight="1" thickTop="1" thickBot="1" x14ac:dyDescent="0.55000000000000004">
      <c r="A40" s="839" t="s">
        <v>803</v>
      </c>
      <c r="B40" s="860">
        <f t="shared" ref="B40" si="2">SUM(B15:B39)-B24-B25-B29-B30</f>
        <v>3333839</v>
      </c>
      <c r="C40" s="860">
        <f t="shared" ref="C40" si="3">SUM(C15:C39)-C24-C25-C29-C30</f>
        <v>0</v>
      </c>
      <c r="D40" s="860">
        <f t="shared" si="1"/>
        <v>3333839</v>
      </c>
    </row>
    <row r="41" spans="1:4" s="861" customFormat="1" ht="77.25" customHeight="1" thickTop="1" x14ac:dyDescent="0.5">
      <c r="A41" s="842" t="s">
        <v>804</v>
      </c>
      <c r="B41" s="843"/>
      <c r="C41" s="843"/>
      <c r="D41" s="843">
        <f t="shared" si="1"/>
        <v>0</v>
      </c>
    </row>
    <row r="42" spans="1:4" s="832" customFormat="1" ht="77.25" customHeight="1" x14ac:dyDescent="0.5">
      <c r="A42" s="862" t="s">
        <v>805</v>
      </c>
      <c r="B42" s="834"/>
      <c r="C42" s="834"/>
      <c r="D42" s="834">
        <f t="shared" si="1"/>
        <v>0</v>
      </c>
    </row>
    <row r="43" spans="1:4" s="832" customFormat="1" ht="33.75" x14ac:dyDescent="0.5">
      <c r="A43" s="835" t="s">
        <v>806</v>
      </c>
      <c r="B43" s="863">
        <v>103632</v>
      </c>
      <c r="C43" s="863">
        <f>17748-9801</f>
        <v>7947</v>
      </c>
      <c r="D43" s="863">
        <f t="shared" si="1"/>
        <v>111579</v>
      </c>
    </row>
    <row r="44" spans="1:4" s="832" customFormat="1" ht="77.25" customHeight="1" x14ac:dyDescent="0.5">
      <c r="A44" s="835" t="s">
        <v>807</v>
      </c>
      <c r="B44" s="863">
        <v>142276</v>
      </c>
      <c r="C44" s="863"/>
      <c r="D44" s="863">
        <f t="shared" si="1"/>
        <v>142276</v>
      </c>
    </row>
    <row r="45" spans="1:4" s="832" customFormat="1" ht="77.25" customHeight="1" x14ac:dyDescent="0.5">
      <c r="A45" s="864" t="s">
        <v>808</v>
      </c>
      <c r="B45" s="863">
        <v>96167</v>
      </c>
      <c r="C45" s="863"/>
      <c r="D45" s="863">
        <f t="shared" si="1"/>
        <v>96167</v>
      </c>
    </row>
    <row r="46" spans="1:4" s="832" customFormat="1" ht="77.25" customHeight="1" x14ac:dyDescent="0.5">
      <c r="A46" s="835" t="s">
        <v>809</v>
      </c>
      <c r="B46" s="863">
        <v>88874</v>
      </c>
      <c r="C46" s="863"/>
      <c r="D46" s="863">
        <f t="shared" si="1"/>
        <v>88874</v>
      </c>
    </row>
    <row r="47" spans="1:4" s="832" customFormat="1" ht="77.25" customHeight="1" x14ac:dyDescent="0.5">
      <c r="A47" s="865" t="s">
        <v>810</v>
      </c>
      <c r="B47" s="863">
        <v>100</v>
      </c>
      <c r="C47" s="863"/>
      <c r="D47" s="863">
        <f t="shared" si="1"/>
        <v>100</v>
      </c>
    </row>
    <row r="48" spans="1:4" s="832" customFormat="1" ht="77.25" customHeight="1" x14ac:dyDescent="0.5">
      <c r="A48" s="835" t="s">
        <v>811</v>
      </c>
      <c r="B48" s="863">
        <v>73235</v>
      </c>
      <c r="C48" s="863"/>
      <c r="D48" s="863">
        <f t="shared" si="1"/>
        <v>73235</v>
      </c>
    </row>
    <row r="49" spans="1:4" s="861" customFormat="1" ht="77.25" customHeight="1" x14ac:dyDescent="0.5">
      <c r="A49" s="866" t="s">
        <v>812</v>
      </c>
      <c r="B49" s="863">
        <v>59243</v>
      </c>
      <c r="C49" s="863"/>
      <c r="D49" s="863">
        <f t="shared" si="1"/>
        <v>59243</v>
      </c>
    </row>
    <row r="50" spans="1:4" s="832" customFormat="1" ht="77.25" customHeight="1" thickBot="1" x14ac:dyDescent="0.55000000000000004">
      <c r="A50" s="835" t="s">
        <v>813</v>
      </c>
      <c r="B50" s="837">
        <v>8145</v>
      </c>
      <c r="C50" s="837"/>
      <c r="D50" s="837">
        <f t="shared" si="1"/>
        <v>8145</v>
      </c>
    </row>
    <row r="51" spans="1:4" s="832" customFormat="1" ht="60" customHeight="1" thickTop="1" thickBot="1" x14ac:dyDescent="0.55000000000000004">
      <c r="A51" s="867" t="s">
        <v>805</v>
      </c>
      <c r="B51" s="868">
        <f>SUM(B43:B50)</f>
        <v>571672</v>
      </c>
      <c r="C51" s="868">
        <f>SUM(C43:C50)</f>
        <v>7947</v>
      </c>
      <c r="D51" s="868">
        <f t="shared" si="1"/>
        <v>579619</v>
      </c>
    </row>
    <row r="52" spans="1:4" s="832" customFormat="1" ht="77.25" customHeight="1" thickTop="1" x14ac:dyDescent="0.5">
      <c r="A52" s="844" t="s">
        <v>814</v>
      </c>
      <c r="B52" s="845"/>
      <c r="C52" s="845"/>
      <c r="D52" s="845">
        <f t="shared" si="1"/>
        <v>0</v>
      </c>
    </row>
    <row r="53" spans="1:4" s="832" customFormat="1" ht="77.25" customHeight="1" x14ac:dyDescent="0.5">
      <c r="A53" s="844" t="s">
        <v>815</v>
      </c>
      <c r="B53" s="845"/>
      <c r="C53" s="845"/>
      <c r="D53" s="845">
        <f t="shared" si="1"/>
        <v>0</v>
      </c>
    </row>
    <row r="54" spans="1:4" s="832" customFormat="1" ht="77.25" customHeight="1" x14ac:dyDescent="0.5">
      <c r="A54" s="833" t="s">
        <v>816</v>
      </c>
      <c r="B54" s="834">
        <v>638414</v>
      </c>
      <c r="C54" s="834"/>
      <c r="D54" s="834">
        <f t="shared" si="1"/>
        <v>638414</v>
      </c>
    </row>
    <row r="55" spans="1:4" s="832" customFormat="1" ht="77.25" customHeight="1" x14ac:dyDescent="0.5">
      <c r="A55" s="835" t="s">
        <v>817</v>
      </c>
      <c r="B55" s="834">
        <v>596580</v>
      </c>
      <c r="C55" s="834"/>
      <c r="D55" s="834">
        <f t="shared" si="1"/>
        <v>596580</v>
      </c>
    </row>
    <row r="56" spans="1:4" s="832" customFormat="1" ht="58.5" customHeight="1" thickBot="1" x14ac:dyDescent="0.55000000000000004">
      <c r="A56" s="869" t="s">
        <v>818</v>
      </c>
      <c r="B56" s="834">
        <v>259783</v>
      </c>
      <c r="C56" s="834"/>
      <c r="D56" s="834">
        <f t="shared" si="1"/>
        <v>259783</v>
      </c>
    </row>
    <row r="57" spans="1:4" s="832" customFormat="1" ht="60.75" customHeight="1" thickTop="1" thickBot="1" x14ac:dyDescent="0.55000000000000004">
      <c r="A57" s="867" t="s">
        <v>819</v>
      </c>
      <c r="B57" s="868">
        <f>SUM(B54:B56)</f>
        <v>1494777</v>
      </c>
      <c r="C57" s="868">
        <f>SUM(C54:C56)</f>
        <v>0</v>
      </c>
      <c r="D57" s="868">
        <f t="shared" si="1"/>
        <v>1494777</v>
      </c>
    </row>
    <row r="58" spans="1:4" s="832" customFormat="1" ht="92.25" thickTop="1" x14ac:dyDescent="0.5">
      <c r="A58" s="870" t="s">
        <v>820</v>
      </c>
      <c r="B58" s="871"/>
      <c r="C58" s="871"/>
      <c r="D58" s="871">
        <f t="shared" si="1"/>
        <v>0</v>
      </c>
    </row>
    <row r="59" spans="1:4" s="832" customFormat="1" ht="48.75" customHeight="1" x14ac:dyDescent="0.5">
      <c r="A59" s="833" t="s">
        <v>821</v>
      </c>
      <c r="B59" s="834">
        <v>62330</v>
      </c>
      <c r="C59" s="834"/>
      <c r="D59" s="834">
        <f t="shared" si="1"/>
        <v>62330</v>
      </c>
    </row>
    <row r="60" spans="1:4" s="832" customFormat="1" ht="77.25" customHeight="1" thickBot="1" x14ac:dyDescent="0.55000000000000004">
      <c r="A60" s="835" t="s">
        <v>822</v>
      </c>
      <c r="B60" s="834">
        <v>16902</v>
      </c>
      <c r="C60" s="834"/>
      <c r="D60" s="834">
        <f t="shared" si="1"/>
        <v>16902</v>
      </c>
    </row>
    <row r="61" spans="1:4" s="832" customFormat="1" ht="92.25" customHeight="1" thickTop="1" thickBot="1" x14ac:dyDescent="0.55000000000000004">
      <c r="A61" s="870" t="s">
        <v>823</v>
      </c>
      <c r="B61" s="868">
        <f>SUM(B59:B60)</f>
        <v>79232</v>
      </c>
      <c r="C61" s="868">
        <f>SUM(C59:C60)</f>
        <v>0</v>
      </c>
      <c r="D61" s="868">
        <f t="shared" si="1"/>
        <v>79232</v>
      </c>
    </row>
    <row r="62" spans="1:4" s="832" customFormat="1" ht="77.25" customHeight="1" thickTop="1" thickBot="1" x14ac:dyDescent="0.55000000000000004">
      <c r="A62" s="839" t="s">
        <v>824</v>
      </c>
      <c r="B62" s="860">
        <f>B51+B57+B61</f>
        <v>2145681</v>
      </c>
      <c r="C62" s="860">
        <f>C51+C57+C61</f>
        <v>7947</v>
      </c>
      <c r="D62" s="860">
        <f>D51+D57+D61</f>
        <v>2153628</v>
      </c>
    </row>
    <row r="63" spans="1:4" s="832" customFormat="1" ht="77.25" customHeight="1" thickTop="1" x14ac:dyDescent="0.5">
      <c r="A63" s="872" t="s">
        <v>825</v>
      </c>
      <c r="B63" s="845"/>
      <c r="C63" s="845"/>
      <c r="D63" s="845"/>
    </row>
    <row r="64" spans="1:4" s="861" customFormat="1" ht="45" customHeight="1" x14ac:dyDescent="0.5">
      <c r="A64" s="873" t="s">
        <v>826</v>
      </c>
      <c r="B64" s="843"/>
      <c r="C64" s="843"/>
      <c r="D64" s="843"/>
    </row>
    <row r="65" spans="1:4" s="832" customFormat="1" ht="42" customHeight="1" x14ac:dyDescent="0.5">
      <c r="A65" s="874" t="s">
        <v>827</v>
      </c>
      <c r="B65" s="834">
        <v>400523</v>
      </c>
      <c r="C65" s="834"/>
      <c r="D65" s="834">
        <f t="shared" ref="D65:D67" si="4">SUM(B65:C65)</f>
        <v>400523</v>
      </c>
    </row>
    <row r="66" spans="1:4" s="832" customFormat="1" ht="45" customHeight="1" x14ac:dyDescent="0.5">
      <c r="A66" s="875" t="s">
        <v>828</v>
      </c>
      <c r="B66" s="834">
        <v>476813</v>
      </c>
      <c r="C66" s="834"/>
      <c r="D66" s="834">
        <f t="shared" si="4"/>
        <v>476813</v>
      </c>
    </row>
    <row r="67" spans="1:4" s="832" customFormat="1" ht="38.25" customHeight="1" thickBot="1" x14ac:dyDescent="0.55000000000000004">
      <c r="A67" s="873" t="s">
        <v>829</v>
      </c>
      <c r="B67" s="834">
        <v>729</v>
      </c>
      <c r="C67" s="834"/>
      <c r="D67" s="834">
        <f t="shared" si="4"/>
        <v>729</v>
      </c>
    </row>
    <row r="68" spans="1:4" s="832" customFormat="1" ht="60" customHeight="1" thickTop="1" thickBot="1" x14ac:dyDescent="0.55000000000000004">
      <c r="A68" s="876" t="s">
        <v>830</v>
      </c>
      <c r="B68" s="860">
        <f>SUM(B65:B67)</f>
        <v>878065</v>
      </c>
      <c r="C68" s="860">
        <f>SUM(C65:C67)</f>
        <v>0</v>
      </c>
      <c r="D68" s="860">
        <f>SUM(D65:D67)</f>
        <v>878065</v>
      </c>
    </row>
    <row r="69" spans="1:4" s="832" customFormat="1" ht="56.25" customHeight="1" thickTop="1" x14ac:dyDescent="0.5">
      <c r="A69" s="877" t="s">
        <v>831</v>
      </c>
      <c r="B69" s="871"/>
      <c r="C69" s="871"/>
      <c r="D69" s="871"/>
    </row>
    <row r="70" spans="1:4" s="832" customFormat="1" ht="64.5" customHeight="1" x14ac:dyDescent="0.5">
      <c r="A70" s="878" t="s">
        <v>832</v>
      </c>
      <c r="B70" s="834">
        <v>71479</v>
      </c>
      <c r="C70" s="834"/>
      <c r="D70" s="834">
        <f t="shared" ref="D70:D71" si="5">SUM(B70:C70)</f>
        <v>71479</v>
      </c>
    </row>
    <row r="71" spans="1:4" s="832" customFormat="1" ht="63.75" customHeight="1" thickBot="1" x14ac:dyDescent="0.55000000000000004">
      <c r="A71" s="879" t="s">
        <v>833</v>
      </c>
      <c r="B71" s="834">
        <v>142713</v>
      </c>
      <c r="C71" s="834"/>
      <c r="D71" s="834">
        <f t="shared" si="5"/>
        <v>142713</v>
      </c>
    </row>
    <row r="72" spans="1:4" s="832" customFormat="1" ht="63.75" customHeight="1" thickTop="1" thickBot="1" x14ac:dyDescent="0.55000000000000004">
      <c r="A72" s="876" t="s">
        <v>834</v>
      </c>
      <c r="B72" s="860">
        <f>SUM(B70:B71)</f>
        <v>214192</v>
      </c>
      <c r="C72" s="860">
        <f>SUM(C70:C71)</f>
        <v>0</v>
      </c>
      <c r="D72" s="860">
        <f>SUM(D70:D71)</f>
        <v>214192</v>
      </c>
    </row>
    <row r="73" spans="1:4" s="832" customFormat="1" ht="72" customHeight="1" thickTop="1" thickBot="1" x14ac:dyDescent="0.55000000000000004">
      <c r="A73" s="880" t="s">
        <v>835</v>
      </c>
      <c r="B73" s="881">
        <f>B14+B40+B62+B68+B72</f>
        <v>8278376</v>
      </c>
      <c r="C73" s="881">
        <f>C14+C40+C62+C68+C72</f>
        <v>60516</v>
      </c>
      <c r="D73" s="881">
        <f>D14+D40+D62+D68+D72</f>
        <v>8338892</v>
      </c>
    </row>
    <row r="74" spans="1:4" s="829" customFormat="1" ht="77.25" customHeight="1" x14ac:dyDescent="0.5">
      <c r="A74" s="882" t="s">
        <v>836</v>
      </c>
      <c r="B74" s="883"/>
      <c r="C74" s="883"/>
      <c r="D74" s="883"/>
    </row>
    <row r="75" spans="1:4" s="832" customFormat="1" ht="60.75" customHeight="1" x14ac:dyDescent="0.5">
      <c r="A75" s="884" t="s">
        <v>837</v>
      </c>
      <c r="B75" s="885">
        <v>230670</v>
      </c>
      <c r="C75" s="885"/>
      <c r="D75" s="885">
        <f t="shared" ref="D75:D78" si="6">SUM(B75:C75)</f>
        <v>230670</v>
      </c>
    </row>
    <row r="76" spans="1:4" s="832" customFormat="1" ht="48.75" customHeight="1" x14ac:dyDescent="0.5">
      <c r="A76" s="884" t="s">
        <v>838</v>
      </c>
      <c r="B76" s="886">
        <v>188000</v>
      </c>
      <c r="C76" s="886"/>
      <c r="D76" s="886">
        <f t="shared" si="6"/>
        <v>188000</v>
      </c>
    </row>
    <row r="77" spans="1:4" s="861" customFormat="1" ht="52.5" customHeight="1" x14ac:dyDescent="0.5">
      <c r="A77" s="887" t="s">
        <v>839</v>
      </c>
      <c r="B77" s="886">
        <v>318266</v>
      </c>
      <c r="C77" s="886"/>
      <c r="D77" s="886">
        <f t="shared" si="6"/>
        <v>318266</v>
      </c>
    </row>
    <row r="78" spans="1:4" s="861" customFormat="1" ht="61.5" x14ac:dyDescent="0.5">
      <c r="A78" s="888" t="s">
        <v>840</v>
      </c>
      <c r="B78" s="886">
        <v>157338</v>
      </c>
      <c r="C78" s="886"/>
      <c r="D78" s="886">
        <f t="shared" si="6"/>
        <v>157338</v>
      </c>
    </row>
    <row r="79" spans="1:4" s="891" customFormat="1" ht="47.25" customHeight="1" x14ac:dyDescent="0.45">
      <c r="A79" s="889" t="s">
        <v>841</v>
      </c>
      <c r="B79" s="890">
        <f>SUM(B75:B78)</f>
        <v>894274</v>
      </c>
      <c r="C79" s="890">
        <f>SUM(C75:C78)</f>
        <v>0</v>
      </c>
      <c r="D79" s="890">
        <f>SUM(D75:D78)</f>
        <v>894274</v>
      </c>
    </row>
    <row r="80" spans="1:4" s="861" customFormat="1" ht="60.75" customHeight="1" x14ac:dyDescent="0.45">
      <c r="A80" s="892" t="s">
        <v>842</v>
      </c>
      <c r="B80" s="893">
        <f t="shared" ref="B80:D81" si="7">B79</f>
        <v>894274</v>
      </c>
      <c r="C80" s="893">
        <f t="shared" si="7"/>
        <v>0</v>
      </c>
      <c r="D80" s="893">
        <f t="shared" si="7"/>
        <v>894274</v>
      </c>
    </row>
    <row r="81" spans="1:4" s="841" customFormat="1" ht="61.5" customHeight="1" x14ac:dyDescent="0.5">
      <c r="A81" s="894" t="s">
        <v>843</v>
      </c>
      <c r="B81" s="895">
        <f t="shared" si="7"/>
        <v>894274</v>
      </c>
      <c r="C81" s="895">
        <f t="shared" si="7"/>
        <v>0</v>
      </c>
      <c r="D81" s="895">
        <f t="shared" si="7"/>
        <v>894274</v>
      </c>
    </row>
    <row r="82" spans="1:4" s="841" customFormat="1" ht="48.75" customHeight="1" thickBot="1" x14ac:dyDescent="0.55000000000000004">
      <c r="A82" s="896" t="s">
        <v>844</v>
      </c>
      <c r="B82" s="897">
        <f>B73+B81</f>
        <v>9172650</v>
      </c>
      <c r="C82" s="897">
        <f>C73+C81</f>
        <v>60516</v>
      </c>
      <c r="D82" s="897">
        <f>D73+D81</f>
        <v>9233166</v>
      </c>
    </row>
    <row r="83" spans="1:4" ht="72" customHeight="1" thickTop="1" x14ac:dyDescent="0.3"/>
  </sheetData>
  <mergeCells count="2">
    <mergeCell ref="A1:D1"/>
    <mergeCell ref="A2:D2"/>
  </mergeCells>
  <printOptions horizontalCentered="1" verticalCentered="1"/>
  <pageMargins left="0" right="0" top="0" bottom="0" header="0.31496062992125984" footer="0.31496062992125984"/>
  <pageSetup paperSize="9" scale="25" orientation="portrait" r:id="rId1"/>
  <headerFooter>
    <oddHeader xml:space="preserve">&amp;R&amp;18 5. melléklet a 12/2024.(IV.30.) önkormányzati rendelethez 
"5. melléklet 4&amp;22/2025.(II.28.) önkormányzati rendelethez"
 </oddHeader>
  </headerFooter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39D0-2B72-4D72-B0ED-6F88C460E333}">
  <dimension ref="A1:EO49"/>
  <sheetViews>
    <sheetView zoomScale="50" zoomScaleNormal="50" zoomScaleSheetLayoutView="50" workbookViewId="0">
      <selection activeCell="T4" sqref="T4"/>
    </sheetView>
  </sheetViews>
  <sheetFormatPr defaultRowHeight="26.45" customHeight="1" x14ac:dyDescent="0.6"/>
  <cols>
    <col min="1" max="1" width="186.33203125" style="656" customWidth="1"/>
    <col min="2" max="10" width="50" style="730" customWidth="1"/>
    <col min="11" max="11" width="186.33203125" style="656" customWidth="1"/>
    <col min="12" max="20" width="50" style="730" customWidth="1"/>
    <col min="21" max="21" width="186.33203125" style="656" customWidth="1"/>
    <col min="22" max="23" width="44.83203125" style="724" customWidth="1"/>
    <col min="24" max="24" width="49.83203125" style="724" customWidth="1"/>
    <col min="25" max="26" width="45" style="724" customWidth="1"/>
    <col min="27" max="27" width="50" style="724" customWidth="1"/>
    <col min="28" max="29" width="45" style="724" customWidth="1"/>
    <col min="30" max="30" width="50" style="724" customWidth="1"/>
    <col min="31" max="34" width="49.83203125" style="724" customWidth="1"/>
    <col min="35" max="35" width="53.5" style="724" customWidth="1"/>
    <col min="36" max="36" width="49.83203125" style="724" customWidth="1"/>
    <col min="37" max="243" width="9.33203125" style="720"/>
    <col min="244" max="244" width="186.33203125" style="720" customWidth="1"/>
    <col min="245" max="253" width="50" style="720" customWidth="1"/>
    <col min="254" max="254" width="186.33203125" style="720" customWidth="1"/>
    <col min="255" max="263" width="50" style="720" customWidth="1"/>
    <col min="264" max="264" width="186.33203125" style="720" customWidth="1"/>
    <col min="265" max="266" width="44.83203125" style="720" customWidth="1"/>
    <col min="267" max="267" width="49.83203125" style="720" customWidth="1"/>
    <col min="268" max="269" width="45" style="720" customWidth="1"/>
    <col min="270" max="270" width="50" style="720" customWidth="1"/>
    <col min="271" max="272" width="45" style="720" customWidth="1"/>
    <col min="273" max="273" width="50" style="720" customWidth="1"/>
    <col min="274" max="277" width="49.83203125" style="720" customWidth="1"/>
    <col min="278" max="278" width="53.5" style="720" customWidth="1"/>
    <col min="279" max="279" width="49.83203125" style="720" customWidth="1"/>
    <col min="280" max="280" width="34.1640625" style="720" customWidth="1"/>
    <col min="281" max="281" width="38.1640625" style="720" customWidth="1"/>
    <col min="282" max="282" width="40.83203125" style="720" customWidth="1"/>
    <col min="283" max="283" width="186.33203125" style="720" customWidth="1"/>
    <col min="284" max="499" width="9.33203125" style="720"/>
    <col min="500" max="500" width="186.33203125" style="720" customWidth="1"/>
    <col min="501" max="509" width="50" style="720" customWidth="1"/>
    <col min="510" max="510" width="186.33203125" style="720" customWidth="1"/>
    <col min="511" max="519" width="50" style="720" customWidth="1"/>
    <col min="520" max="520" width="186.33203125" style="720" customWidth="1"/>
    <col min="521" max="522" width="44.83203125" style="720" customWidth="1"/>
    <col min="523" max="523" width="49.83203125" style="720" customWidth="1"/>
    <col min="524" max="525" width="45" style="720" customWidth="1"/>
    <col min="526" max="526" width="50" style="720" customWidth="1"/>
    <col min="527" max="528" width="45" style="720" customWidth="1"/>
    <col min="529" max="529" width="50" style="720" customWidth="1"/>
    <col min="530" max="533" width="49.83203125" style="720" customWidth="1"/>
    <col min="534" max="534" width="53.5" style="720" customWidth="1"/>
    <col min="535" max="535" width="49.83203125" style="720" customWidth="1"/>
    <col min="536" max="536" width="34.1640625" style="720" customWidth="1"/>
    <col min="537" max="537" width="38.1640625" style="720" customWidth="1"/>
    <col min="538" max="538" width="40.83203125" style="720" customWidth="1"/>
    <col min="539" max="539" width="186.33203125" style="720" customWidth="1"/>
    <col min="540" max="755" width="9.33203125" style="720"/>
    <col min="756" max="756" width="186.33203125" style="720" customWidth="1"/>
    <col min="757" max="765" width="50" style="720" customWidth="1"/>
    <col min="766" max="766" width="186.33203125" style="720" customWidth="1"/>
    <col min="767" max="775" width="50" style="720" customWidth="1"/>
    <col min="776" max="776" width="186.33203125" style="720" customWidth="1"/>
    <col min="777" max="778" width="44.83203125" style="720" customWidth="1"/>
    <col min="779" max="779" width="49.83203125" style="720" customWidth="1"/>
    <col min="780" max="781" width="45" style="720" customWidth="1"/>
    <col min="782" max="782" width="50" style="720" customWidth="1"/>
    <col min="783" max="784" width="45" style="720" customWidth="1"/>
    <col min="785" max="785" width="50" style="720" customWidth="1"/>
    <col min="786" max="789" width="49.83203125" style="720" customWidth="1"/>
    <col min="790" max="790" width="53.5" style="720" customWidth="1"/>
    <col min="791" max="791" width="49.83203125" style="720" customWidth="1"/>
    <col min="792" max="792" width="34.1640625" style="720" customWidth="1"/>
    <col min="793" max="793" width="38.1640625" style="720" customWidth="1"/>
    <col min="794" max="794" width="40.83203125" style="720" customWidth="1"/>
    <col min="795" max="795" width="186.33203125" style="720" customWidth="1"/>
    <col min="796" max="1011" width="9.33203125" style="720"/>
    <col min="1012" max="1012" width="186.33203125" style="720" customWidth="1"/>
    <col min="1013" max="1021" width="50" style="720" customWidth="1"/>
    <col min="1022" max="1022" width="186.33203125" style="720" customWidth="1"/>
    <col min="1023" max="1031" width="50" style="720" customWidth="1"/>
    <col min="1032" max="1032" width="186.33203125" style="720" customWidth="1"/>
    <col min="1033" max="1034" width="44.83203125" style="720" customWidth="1"/>
    <col min="1035" max="1035" width="49.83203125" style="720" customWidth="1"/>
    <col min="1036" max="1037" width="45" style="720" customWidth="1"/>
    <col min="1038" max="1038" width="50" style="720" customWidth="1"/>
    <col min="1039" max="1040" width="45" style="720" customWidth="1"/>
    <col min="1041" max="1041" width="50" style="720" customWidth="1"/>
    <col min="1042" max="1045" width="49.83203125" style="720" customWidth="1"/>
    <col min="1046" max="1046" width="53.5" style="720" customWidth="1"/>
    <col min="1047" max="1047" width="49.83203125" style="720" customWidth="1"/>
    <col min="1048" max="1048" width="34.1640625" style="720" customWidth="1"/>
    <col min="1049" max="1049" width="38.1640625" style="720" customWidth="1"/>
    <col min="1050" max="1050" width="40.83203125" style="720" customWidth="1"/>
    <col min="1051" max="1051" width="186.33203125" style="720" customWidth="1"/>
    <col min="1052" max="1267" width="9.33203125" style="720"/>
    <col min="1268" max="1268" width="186.33203125" style="720" customWidth="1"/>
    <col min="1269" max="1277" width="50" style="720" customWidth="1"/>
    <col min="1278" max="1278" width="186.33203125" style="720" customWidth="1"/>
    <col min="1279" max="1287" width="50" style="720" customWidth="1"/>
    <col min="1288" max="1288" width="186.33203125" style="720" customWidth="1"/>
    <col min="1289" max="1290" width="44.83203125" style="720" customWidth="1"/>
    <col min="1291" max="1291" width="49.83203125" style="720" customWidth="1"/>
    <col min="1292" max="1293" width="45" style="720" customWidth="1"/>
    <col min="1294" max="1294" width="50" style="720" customWidth="1"/>
    <col min="1295" max="1296" width="45" style="720" customWidth="1"/>
    <col min="1297" max="1297" width="50" style="720" customWidth="1"/>
    <col min="1298" max="1301" width="49.83203125" style="720" customWidth="1"/>
    <col min="1302" max="1302" width="53.5" style="720" customWidth="1"/>
    <col min="1303" max="1303" width="49.83203125" style="720" customWidth="1"/>
    <col min="1304" max="1304" width="34.1640625" style="720" customWidth="1"/>
    <col min="1305" max="1305" width="38.1640625" style="720" customWidth="1"/>
    <col min="1306" max="1306" width="40.83203125" style="720" customWidth="1"/>
    <col min="1307" max="1307" width="186.33203125" style="720" customWidth="1"/>
    <col min="1308" max="1523" width="9.33203125" style="720"/>
    <col min="1524" max="1524" width="186.33203125" style="720" customWidth="1"/>
    <col min="1525" max="1533" width="50" style="720" customWidth="1"/>
    <col min="1534" max="1534" width="186.33203125" style="720" customWidth="1"/>
    <col min="1535" max="1543" width="50" style="720" customWidth="1"/>
    <col min="1544" max="1544" width="186.33203125" style="720" customWidth="1"/>
    <col min="1545" max="1546" width="44.83203125" style="720" customWidth="1"/>
    <col min="1547" max="1547" width="49.83203125" style="720" customWidth="1"/>
    <col min="1548" max="1549" width="45" style="720" customWidth="1"/>
    <col min="1550" max="1550" width="50" style="720" customWidth="1"/>
    <col min="1551" max="1552" width="45" style="720" customWidth="1"/>
    <col min="1553" max="1553" width="50" style="720" customWidth="1"/>
    <col min="1554" max="1557" width="49.83203125" style="720" customWidth="1"/>
    <col min="1558" max="1558" width="53.5" style="720" customWidth="1"/>
    <col min="1559" max="1559" width="49.83203125" style="720" customWidth="1"/>
    <col min="1560" max="1560" width="34.1640625" style="720" customWidth="1"/>
    <col min="1561" max="1561" width="38.1640625" style="720" customWidth="1"/>
    <col min="1562" max="1562" width="40.83203125" style="720" customWidth="1"/>
    <col min="1563" max="1563" width="186.33203125" style="720" customWidth="1"/>
    <col min="1564" max="1779" width="9.33203125" style="720"/>
    <col min="1780" max="1780" width="186.33203125" style="720" customWidth="1"/>
    <col min="1781" max="1789" width="50" style="720" customWidth="1"/>
    <col min="1790" max="1790" width="186.33203125" style="720" customWidth="1"/>
    <col min="1791" max="1799" width="50" style="720" customWidth="1"/>
    <col min="1800" max="1800" width="186.33203125" style="720" customWidth="1"/>
    <col min="1801" max="1802" width="44.83203125" style="720" customWidth="1"/>
    <col min="1803" max="1803" width="49.83203125" style="720" customWidth="1"/>
    <col min="1804" max="1805" width="45" style="720" customWidth="1"/>
    <col min="1806" max="1806" width="50" style="720" customWidth="1"/>
    <col min="1807" max="1808" width="45" style="720" customWidth="1"/>
    <col min="1809" max="1809" width="50" style="720" customWidth="1"/>
    <col min="1810" max="1813" width="49.83203125" style="720" customWidth="1"/>
    <col min="1814" max="1814" width="53.5" style="720" customWidth="1"/>
    <col min="1815" max="1815" width="49.83203125" style="720" customWidth="1"/>
    <col min="1816" max="1816" width="34.1640625" style="720" customWidth="1"/>
    <col min="1817" max="1817" width="38.1640625" style="720" customWidth="1"/>
    <col min="1818" max="1818" width="40.83203125" style="720" customWidth="1"/>
    <col min="1819" max="1819" width="186.33203125" style="720" customWidth="1"/>
    <col min="1820" max="2035" width="9.33203125" style="720"/>
    <col min="2036" max="2036" width="186.33203125" style="720" customWidth="1"/>
    <col min="2037" max="2045" width="50" style="720" customWidth="1"/>
    <col min="2046" max="2046" width="186.33203125" style="720" customWidth="1"/>
    <col min="2047" max="2055" width="50" style="720" customWidth="1"/>
    <col min="2056" max="2056" width="186.33203125" style="720" customWidth="1"/>
    <col min="2057" max="2058" width="44.83203125" style="720" customWidth="1"/>
    <col min="2059" max="2059" width="49.83203125" style="720" customWidth="1"/>
    <col min="2060" max="2061" width="45" style="720" customWidth="1"/>
    <col min="2062" max="2062" width="50" style="720" customWidth="1"/>
    <col min="2063" max="2064" width="45" style="720" customWidth="1"/>
    <col min="2065" max="2065" width="50" style="720" customWidth="1"/>
    <col min="2066" max="2069" width="49.83203125" style="720" customWidth="1"/>
    <col min="2070" max="2070" width="53.5" style="720" customWidth="1"/>
    <col min="2071" max="2071" width="49.83203125" style="720" customWidth="1"/>
    <col min="2072" max="2072" width="34.1640625" style="720" customWidth="1"/>
    <col min="2073" max="2073" width="38.1640625" style="720" customWidth="1"/>
    <col min="2074" max="2074" width="40.83203125" style="720" customWidth="1"/>
    <col min="2075" max="2075" width="186.33203125" style="720" customWidth="1"/>
    <col min="2076" max="2291" width="9.33203125" style="720"/>
    <col min="2292" max="2292" width="186.33203125" style="720" customWidth="1"/>
    <col min="2293" max="2301" width="50" style="720" customWidth="1"/>
    <col min="2302" max="2302" width="186.33203125" style="720" customWidth="1"/>
    <col min="2303" max="2311" width="50" style="720" customWidth="1"/>
    <col min="2312" max="2312" width="186.33203125" style="720" customWidth="1"/>
    <col min="2313" max="2314" width="44.83203125" style="720" customWidth="1"/>
    <col min="2315" max="2315" width="49.83203125" style="720" customWidth="1"/>
    <col min="2316" max="2317" width="45" style="720" customWidth="1"/>
    <col min="2318" max="2318" width="50" style="720" customWidth="1"/>
    <col min="2319" max="2320" width="45" style="720" customWidth="1"/>
    <col min="2321" max="2321" width="50" style="720" customWidth="1"/>
    <col min="2322" max="2325" width="49.83203125" style="720" customWidth="1"/>
    <col min="2326" max="2326" width="53.5" style="720" customWidth="1"/>
    <col min="2327" max="2327" width="49.83203125" style="720" customWidth="1"/>
    <col min="2328" max="2328" width="34.1640625" style="720" customWidth="1"/>
    <col min="2329" max="2329" width="38.1640625" style="720" customWidth="1"/>
    <col min="2330" max="2330" width="40.83203125" style="720" customWidth="1"/>
    <col min="2331" max="2331" width="186.33203125" style="720" customWidth="1"/>
    <col min="2332" max="2547" width="9.33203125" style="720"/>
    <col min="2548" max="2548" width="186.33203125" style="720" customWidth="1"/>
    <col min="2549" max="2557" width="50" style="720" customWidth="1"/>
    <col min="2558" max="2558" width="186.33203125" style="720" customWidth="1"/>
    <col min="2559" max="2567" width="50" style="720" customWidth="1"/>
    <col min="2568" max="2568" width="186.33203125" style="720" customWidth="1"/>
    <col min="2569" max="2570" width="44.83203125" style="720" customWidth="1"/>
    <col min="2571" max="2571" width="49.83203125" style="720" customWidth="1"/>
    <col min="2572" max="2573" width="45" style="720" customWidth="1"/>
    <col min="2574" max="2574" width="50" style="720" customWidth="1"/>
    <col min="2575" max="2576" width="45" style="720" customWidth="1"/>
    <col min="2577" max="2577" width="50" style="720" customWidth="1"/>
    <col min="2578" max="2581" width="49.83203125" style="720" customWidth="1"/>
    <col min="2582" max="2582" width="53.5" style="720" customWidth="1"/>
    <col min="2583" max="2583" width="49.83203125" style="720" customWidth="1"/>
    <col min="2584" max="2584" width="34.1640625" style="720" customWidth="1"/>
    <col min="2585" max="2585" width="38.1640625" style="720" customWidth="1"/>
    <col min="2586" max="2586" width="40.83203125" style="720" customWidth="1"/>
    <col min="2587" max="2587" width="186.33203125" style="720" customWidth="1"/>
    <col min="2588" max="2803" width="9.33203125" style="720"/>
    <col min="2804" max="2804" width="186.33203125" style="720" customWidth="1"/>
    <col min="2805" max="2813" width="50" style="720" customWidth="1"/>
    <col min="2814" max="2814" width="186.33203125" style="720" customWidth="1"/>
    <col min="2815" max="2823" width="50" style="720" customWidth="1"/>
    <col min="2824" max="2824" width="186.33203125" style="720" customWidth="1"/>
    <col min="2825" max="2826" width="44.83203125" style="720" customWidth="1"/>
    <col min="2827" max="2827" width="49.83203125" style="720" customWidth="1"/>
    <col min="2828" max="2829" width="45" style="720" customWidth="1"/>
    <col min="2830" max="2830" width="50" style="720" customWidth="1"/>
    <col min="2831" max="2832" width="45" style="720" customWidth="1"/>
    <col min="2833" max="2833" width="50" style="720" customWidth="1"/>
    <col min="2834" max="2837" width="49.83203125" style="720" customWidth="1"/>
    <col min="2838" max="2838" width="53.5" style="720" customWidth="1"/>
    <col min="2839" max="2839" width="49.83203125" style="720" customWidth="1"/>
    <col min="2840" max="2840" width="34.1640625" style="720" customWidth="1"/>
    <col min="2841" max="2841" width="38.1640625" style="720" customWidth="1"/>
    <col min="2842" max="2842" width="40.83203125" style="720" customWidth="1"/>
    <col min="2843" max="2843" width="186.33203125" style="720" customWidth="1"/>
    <col min="2844" max="3059" width="9.33203125" style="720"/>
    <col min="3060" max="3060" width="186.33203125" style="720" customWidth="1"/>
    <col min="3061" max="3069" width="50" style="720" customWidth="1"/>
    <col min="3070" max="3070" width="186.33203125" style="720" customWidth="1"/>
    <col min="3071" max="3079" width="50" style="720" customWidth="1"/>
    <col min="3080" max="3080" width="186.33203125" style="720" customWidth="1"/>
    <col min="3081" max="3082" width="44.83203125" style="720" customWidth="1"/>
    <col min="3083" max="3083" width="49.83203125" style="720" customWidth="1"/>
    <col min="3084" max="3085" width="45" style="720" customWidth="1"/>
    <col min="3086" max="3086" width="50" style="720" customWidth="1"/>
    <col min="3087" max="3088" width="45" style="720" customWidth="1"/>
    <col min="3089" max="3089" width="50" style="720" customWidth="1"/>
    <col min="3090" max="3093" width="49.83203125" style="720" customWidth="1"/>
    <col min="3094" max="3094" width="53.5" style="720" customWidth="1"/>
    <col min="3095" max="3095" width="49.83203125" style="720" customWidth="1"/>
    <col min="3096" max="3096" width="34.1640625" style="720" customWidth="1"/>
    <col min="3097" max="3097" width="38.1640625" style="720" customWidth="1"/>
    <col min="3098" max="3098" width="40.83203125" style="720" customWidth="1"/>
    <col min="3099" max="3099" width="186.33203125" style="720" customWidth="1"/>
    <col min="3100" max="3315" width="9.33203125" style="720"/>
    <col min="3316" max="3316" width="186.33203125" style="720" customWidth="1"/>
    <col min="3317" max="3325" width="50" style="720" customWidth="1"/>
    <col min="3326" max="3326" width="186.33203125" style="720" customWidth="1"/>
    <col min="3327" max="3335" width="50" style="720" customWidth="1"/>
    <col min="3336" max="3336" width="186.33203125" style="720" customWidth="1"/>
    <col min="3337" max="3338" width="44.83203125" style="720" customWidth="1"/>
    <col min="3339" max="3339" width="49.83203125" style="720" customWidth="1"/>
    <col min="3340" max="3341" width="45" style="720" customWidth="1"/>
    <col min="3342" max="3342" width="50" style="720" customWidth="1"/>
    <col min="3343" max="3344" width="45" style="720" customWidth="1"/>
    <col min="3345" max="3345" width="50" style="720" customWidth="1"/>
    <col min="3346" max="3349" width="49.83203125" style="720" customWidth="1"/>
    <col min="3350" max="3350" width="53.5" style="720" customWidth="1"/>
    <col min="3351" max="3351" width="49.83203125" style="720" customWidth="1"/>
    <col min="3352" max="3352" width="34.1640625" style="720" customWidth="1"/>
    <col min="3353" max="3353" width="38.1640625" style="720" customWidth="1"/>
    <col min="3354" max="3354" width="40.83203125" style="720" customWidth="1"/>
    <col min="3355" max="3355" width="186.33203125" style="720" customWidth="1"/>
    <col min="3356" max="3571" width="9.33203125" style="720"/>
    <col min="3572" max="3572" width="186.33203125" style="720" customWidth="1"/>
    <col min="3573" max="3581" width="50" style="720" customWidth="1"/>
    <col min="3582" max="3582" width="186.33203125" style="720" customWidth="1"/>
    <col min="3583" max="3591" width="50" style="720" customWidth="1"/>
    <col min="3592" max="3592" width="186.33203125" style="720" customWidth="1"/>
    <col min="3593" max="3594" width="44.83203125" style="720" customWidth="1"/>
    <col min="3595" max="3595" width="49.83203125" style="720" customWidth="1"/>
    <col min="3596" max="3597" width="45" style="720" customWidth="1"/>
    <col min="3598" max="3598" width="50" style="720" customWidth="1"/>
    <col min="3599" max="3600" width="45" style="720" customWidth="1"/>
    <col min="3601" max="3601" width="50" style="720" customWidth="1"/>
    <col min="3602" max="3605" width="49.83203125" style="720" customWidth="1"/>
    <col min="3606" max="3606" width="53.5" style="720" customWidth="1"/>
    <col min="3607" max="3607" width="49.83203125" style="720" customWidth="1"/>
    <col min="3608" max="3608" width="34.1640625" style="720" customWidth="1"/>
    <col min="3609" max="3609" width="38.1640625" style="720" customWidth="1"/>
    <col min="3610" max="3610" width="40.83203125" style="720" customWidth="1"/>
    <col min="3611" max="3611" width="186.33203125" style="720" customWidth="1"/>
    <col min="3612" max="3827" width="9.33203125" style="720"/>
    <col min="3828" max="3828" width="186.33203125" style="720" customWidth="1"/>
    <col min="3829" max="3837" width="50" style="720" customWidth="1"/>
    <col min="3838" max="3838" width="186.33203125" style="720" customWidth="1"/>
    <col min="3839" max="3847" width="50" style="720" customWidth="1"/>
    <col min="3848" max="3848" width="186.33203125" style="720" customWidth="1"/>
    <col min="3849" max="3850" width="44.83203125" style="720" customWidth="1"/>
    <col min="3851" max="3851" width="49.83203125" style="720" customWidth="1"/>
    <col min="3852" max="3853" width="45" style="720" customWidth="1"/>
    <col min="3854" max="3854" width="50" style="720" customWidth="1"/>
    <col min="3855" max="3856" width="45" style="720" customWidth="1"/>
    <col min="3857" max="3857" width="50" style="720" customWidth="1"/>
    <col min="3858" max="3861" width="49.83203125" style="720" customWidth="1"/>
    <col min="3862" max="3862" width="53.5" style="720" customWidth="1"/>
    <col min="3863" max="3863" width="49.83203125" style="720" customWidth="1"/>
    <col min="3864" max="3864" width="34.1640625" style="720" customWidth="1"/>
    <col min="3865" max="3865" width="38.1640625" style="720" customWidth="1"/>
    <col min="3866" max="3866" width="40.83203125" style="720" customWidth="1"/>
    <col min="3867" max="3867" width="186.33203125" style="720" customWidth="1"/>
    <col min="3868" max="4083" width="9.33203125" style="720"/>
    <col min="4084" max="4084" width="186.33203125" style="720" customWidth="1"/>
    <col min="4085" max="4093" width="50" style="720" customWidth="1"/>
    <col min="4094" max="4094" width="186.33203125" style="720" customWidth="1"/>
    <col min="4095" max="4103" width="50" style="720" customWidth="1"/>
    <col min="4104" max="4104" width="186.33203125" style="720" customWidth="1"/>
    <col min="4105" max="4106" width="44.83203125" style="720" customWidth="1"/>
    <col min="4107" max="4107" width="49.83203125" style="720" customWidth="1"/>
    <col min="4108" max="4109" width="45" style="720" customWidth="1"/>
    <col min="4110" max="4110" width="50" style="720" customWidth="1"/>
    <col min="4111" max="4112" width="45" style="720" customWidth="1"/>
    <col min="4113" max="4113" width="50" style="720" customWidth="1"/>
    <col min="4114" max="4117" width="49.83203125" style="720" customWidth="1"/>
    <col min="4118" max="4118" width="53.5" style="720" customWidth="1"/>
    <col min="4119" max="4119" width="49.83203125" style="720" customWidth="1"/>
    <col min="4120" max="4120" width="34.1640625" style="720" customWidth="1"/>
    <col min="4121" max="4121" width="38.1640625" style="720" customWidth="1"/>
    <col min="4122" max="4122" width="40.83203125" style="720" customWidth="1"/>
    <col min="4123" max="4123" width="186.33203125" style="720" customWidth="1"/>
    <col min="4124" max="4339" width="9.33203125" style="720"/>
    <col min="4340" max="4340" width="186.33203125" style="720" customWidth="1"/>
    <col min="4341" max="4349" width="50" style="720" customWidth="1"/>
    <col min="4350" max="4350" width="186.33203125" style="720" customWidth="1"/>
    <col min="4351" max="4359" width="50" style="720" customWidth="1"/>
    <col min="4360" max="4360" width="186.33203125" style="720" customWidth="1"/>
    <col min="4361" max="4362" width="44.83203125" style="720" customWidth="1"/>
    <col min="4363" max="4363" width="49.83203125" style="720" customWidth="1"/>
    <col min="4364" max="4365" width="45" style="720" customWidth="1"/>
    <col min="4366" max="4366" width="50" style="720" customWidth="1"/>
    <col min="4367" max="4368" width="45" style="720" customWidth="1"/>
    <col min="4369" max="4369" width="50" style="720" customWidth="1"/>
    <col min="4370" max="4373" width="49.83203125" style="720" customWidth="1"/>
    <col min="4374" max="4374" width="53.5" style="720" customWidth="1"/>
    <col min="4375" max="4375" width="49.83203125" style="720" customWidth="1"/>
    <col min="4376" max="4376" width="34.1640625" style="720" customWidth="1"/>
    <col min="4377" max="4377" width="38.1640625" style="720" customWidth="1"/>
    <col min="4378" max="4378" width="40.83203125" style="720" customWidth="1"/>
    <col min="4379" max="4379" width="186.33203125" style="720" customWidth="1"/>
    <col min="4380" max="4595" width="9.33203125" style="720"/>
    <col min="4596" max="4596" width="186.33203125" style="720" customWidth="1"/>
    <col min="4597" max="4605" width="50" style="720" customWidth="1"/>
    <col min="4606" max="4606" width="186.33203125" style="720" customWidth="1"/>
    <col min="4607" max="4615" width="50" style="720" customWidth="1"/>
    <col min="4616" max="4616" width="186.33203125" style="720" customWidth="1"/>
    <col min="4617" max="4618" width="44.83203125" style="720" customWidth="1"/>
    <col min="4619" max="4619" width="49.83203125" style="720" customWidth="1"/>
    <col min="4620" max="4621" width="45" style="720" customWidth="1"/>
    <col min="4622" max="4622" width="50" style="720" customWidth="1"/>
    <col min="4623" max="4624" width="45" style="720" customWidth="1"/>
    <col min="4625" max="4625" width="50" style="720" customWidth="1"/>
    <col min="4626" max="4629" width="49.83203125" style="720" customWidth="1"/>
    <col min="4630" max="4630" width="53.5" style="720" customWidth="1"/>
    <col min="4631" max="4631" width="49.83203125" style="720" customWidth="1"/>
    <col min="4632" max="4632" width="34.1640625" style="720" customWidth="1"/>
    <col min="4633" max="4633" width="38.1640625" style="720" customWidth="1"/>
    <col min="4634" max="4634" width="40.83203125" style="720" customWidth="1"/>
    <col min="4635" max="4635" width="186.33203125" style="720" customWidth="1"/>
    <col min="4636" max="4851" width="9.33203125" style="720"/>
    <col min="4852" max="4852" width="186.33203125" style="720" customWidth="1"/>
    <col min="4853" max="4861" width="50" style="720" customWidth="1"/>
    <col min="4862" max="4862" width="186.33203125" style="720" customWidth="1"/>
    <col min="4863" max="4871" width="50" style="720" customWidth="1"/>
    <col min="4872" max="4872" width="186.33203125" style="720" customWidth="1"/>
    <col min="4873" max="4874" width="44.83203125" style="720" customWidth="1"/>
    <col min="4875" max="4875" width="49.83203125" style="720" customWidth="1"/>
    <col min="4876" max="4877" width="45" style="720" customWidth="1"/>
    <col min="4878" max="4878" width="50" style="720" customWidth="1"/>
    <col min="4879" max="4880" width="45" style="720" customWidth="1"/>
    <col min="4881" max="4881" width="50" style="720" customWidth="1"/>
    <col min="4882" max="4885" width="49.83203125" style="720" customWidth="1"/>
    <col min="4886" max="4886" width="53.5" style="720" customWidth="1"/>
    <col min="4887" max="4887" width="49.83203125" style="720" customWidth="1"/>
    <col min="4888" max="4888" width="34.1640625" style="720" customWidth="1"/>
    <col min="4889" max="4889" width="38.1640625" style="720" customWidth="1"/>
    <col min="4890" max="4890" width="40.83203125" style="720" customWidth="1"/>
    <col min="4891" max="4891" width="186.33203125" style="720" customWidth="1"/>
    <col min="4892" max="5107" width="9.33203125" style="720"/>
    <col min="5108" max="5108" width="186.33203125" style="720" customWidth="1"/>
    <col min="5109" max="5117" width="50" style="720" customWidth="1"/>
    <col min="5118" max="5118" width="186.33203125" style="720" customWidth="1"/>
    <col min="5119" max="5127" width="50" style="720" customWidth="1"/>
    <col min="5128" max="5128" width="186.33203125" style="720" customWidth="1"/>
    <col min="5129" max="5130" width="44.83203125" style="720" customWidth="1"/>
    <col min="5131" max="5131" width="49.83203125" style="720" customWidth="1"/>
    <col min="5132" max="5133" width="45" style="720" customWidth="1"/>
    <col min="5134" max="5134" width="50" style="720" customWidth="1"/>
    <col min="5135" max="5136" width="45" style="720" customWidth="1"/>
    <col min="5137" max="5137" width="50" style="720" customWidth="1"/>
    <col min="5138" max="5141" width="49.83203125" style="720" customWidth="1"/>
    <col min="5142" max="5142" width="53.5" style="720" customWidth="1"/>
    <col min="5143" max="5143" width="49.83203125" style="720" customWidth="1"/>
    <col min="5144" max="5144" width="34.1640625" style="720" customWidth="1"/>
    <col min="5145" max="5145" width="38.1640625" style="720" customWidth="1"/>
    <col min="5146" max="5146" width="40.83203125" style="720" customWidth="1"/>
    <col min="5147" max="5147" width="186.33203125" style="720" customWidth="1"/>
    <col min="5148" max="5363" width="9.33203125" style="720"/>
    <col min="5364" max="5364" width="186.33203125" style="720" customWidth="1"/>
    <col min="5365" max="5373" width="50" style="720" customWidth="1"/>
    <col min="5374" max="5374" width="186.33203125" style="720" customWidth="1"/>
    <col min="5375" max="5383" width="50" style="720" customWidth="1"/>
    <col min="5384" max="5384" width="186.33203125" style="720" customWidth="1"/>
    <col min="5385" max="5386" width="44.83203125" style="720" customWidth="1"/>
    <col min="5387" max="5387" width="49.83203125" style="720" customWidth="1"/>
    <col min="5388" max="5389" width="45" style="720" customWidth="1"/>
    <col min="5390" max="5390" width="50" style="720" customWidth="1"/>
    <col min="5391" max="5392" width="45" style="720" customWidth="1"/>
    <col min="5393" max="5393" width="50" style="720" customWidth="1"/>
    <col min="5394" max="5397" width="49.83203125" style="720" customWidth="1"/>
    <col min="5398" max="5398" width="53.5" style="720" customWidth="1"/>
    <col min="5399" max="5399" width="49.83203125" style="720" customWidth="1"/>
    <col min="5400" max="5400" width="34.1640625" style="720" customWidth="1"/>
    <col min="5401" max="5401" width="38.1640625" style="720" customWidth="1"/>
    <col min="5402" max="5402" width="40.83203125" style="720" customWidth="1"/>
    <col min="5403" max="5403" width="186.33203125" style="720" customWidth="1"/>
    <col min="5404" max="5619" width="9.33203125" style="720"/>
    <col min="5620" max="5620" width="186.33203125" style="720" customWidth="1"/>
    <col min="5621" max="5629" width="50" style="720" customWidth="1"/>
    <col min="5630" max="5630" width="186.33203125" style="720" customWidth="1"/>
    <col min="5631" max="5639" width="50" style="720" customWidth="1"/>
    <col min="5640" max="5640" width="186.33203125" style="720" customWidth="1"/>
    <col min="5641" max="5642" width="44.83203125" style="720" customWidth="1"/>
    <col min="5643" max="5643" width="49.83203125" style="720" customWidth="1"/>
    <col min="5644" max="5645" width="45" style="720" customWidth="1"/>
    <col min="5646" max="5646" width="50" style="720" customWidth="1"/>
    <col min="5647" max="5648" width="45" style="720" customWidth="1"/>
    <col min="5649" max="5649" width="50" style="720" customWidth="1"/>
    <col min="5650" max="5653" width="49.83203125" style="720" customWidth="1"/>
    <col min="5654" max="5654" width="53.5" style="720" customWidth="1"/>
    <col min="5655" max="5655" width="49.83203125" style="720" customWidth="1"/>
    <col min="5656" max="5656" width="34.1640625" style="720" customWidth="1"/>
    <col min="5657" max="5657" width="38.1640625" style="720" customWidth="1"/>
    <col min="5658" max="5658" width="40.83203125" style="720" customWidth="1"/>
    <col min="5659" max="5659" width="186.33203125" style="720" customWidth="1"/>
    <col min="5660" max="5875" width="9.33203125" style="720"/>
    <col min="5876" max="5876" width="186.33203125" style="720" customWidth="1"/>
    <col min="5877" max="5885" width="50" style="720" customWidth="1"/>
    <col min="5886" max="5886" width="186.33203125" style="720" customWidth="1"/>
    <col min="5887" max="5895" width="50" style="720" customWidth="1"/>
    <col min="5896" max="5896" width="186.33203125" style="720" customWidth="1"/>
    <col min="5897" max="5898" width="44.83203125" style="720" customWidth="1"/>
    <col min="5899" max="5899" width="49.83203125" style="720" customWidth="1"/>
    <col min="5900" max="5901" width="45" style="720" customWidth="1"/>
    <col min="5902" max="5902" width="50" style="720" customWidth="1"/>
    <col min="5903" max="5904" width="45" style="720" customWidth="1"/>
    <col min="5905" max="5905" width="50" style="720" customWidth="1"/>
    <col min="5906" max="5909" width="49.83203125" style="720" customWidth="1"/>
    <col min="5910" max="5910" width="53.5" style="720" customWidth="1"/>
    <col min="5911" max="5911" width="49.83203125" style="720" customWidth="1"/>
    <col min="5912" max="5912" width="34.1640625" style="720" customWidth="1"/>
    <col min="5913" max="5913" width="38.1640625" style="720" customWidth="1"/>
    <col min="5914" max="5914" width="40.83203125" style="720" customWidth="1"/>
    <col min="5915" max="5915" width="186.33203125" style="720" customWidth="1"/>
    <col min="5916" max="6131" width="9.33203125" style="720"/>
    <col min="6132" max="6132" width="186.33203125" style="720" customWidth="1"/>
    <col min="6133" max="6141" width="50" style="720" customWidth="1"/>
    <col min="6142" max="6142" width="186.33203125" style="720" customWidth="1"/>
    <col min="6143" max="6151" width="50" style="720" customWidth="1"/>
    <col min="6152" max="6152" width="186.33203125" style="720" customWidth="1"/>
    <col min="6153" max="6154" width="44.83203125" style="720" customWidth="1"/>
    <col min="6155" max="6155" width="49.83203125" style="720" customWidth="1"/>
    <col min="6156" max="6157" width="45" style="720" customWidth="1"/>
    <col min="6158" max="6158" width="50" style="720" customWidth="1"/>
    <col min="6159" max="6160" width="45" style="720" customWidth="1"/>
    <col min="6161" max="6161" width="50" style="720" customWidth="1"/>
    <col min="6162" max="6165" width="49.83203125" style="720" customWidth="1"/>
    <col min="6166" max="6166" width="53.5" style="720" customWidth="1"/>
    <col min="6167" max="6167" width="49.83203125" style="720" customWidth="1"/>
    <col min="6168" max="6168" width="34.1640625" style="720" customWidth="1"/>
    <col min="6169" max="6169" width="38.1640625" style="720" customWidth="1"/>
    <col min="6170" max="6170" width="40.83203125" style="720" customWidth="1"/>
    <col min="6171" max="6171" width="186.33203125" style="720" customWidth="1"/>
    <col min="6172" max="6387" width="9.33203125" style="720"/>
    <col min="6388" max="6388" width="186.33203125" style="720" customWidth="1"/>
    <col min="6389" max="6397" width="50" style="720" customWidth="1"/>
    <col min="6398" max="6398" width="186.33203125" style="720" customWidth="1"/>
    <col min="6399" max="6407" width="50" style="720" customWidth="1"/>
    <col min="6408" max="6408" width="186.33203125" style="720" customWidth="1"/>
    <col min="6409" max="6410" width="44.83203125" style="720" customWidth="1"/>
    <col min="6411" max="6411" width="49.83203125" style="720" customWidth="1"/>
    <col min="6412" max="6413" width="45" style="720" customWidth="1"/>
    <col min="6414" max="6414" width="50" style="720" customWidth="1"/>
    <col min="6415" max="6416" width="45" style="720" customWidth="1"/>
    <col min="6417" max="6417" width="50" style="720" customWidth="1"/>
    <col min="6418" max="6421" width="49.83203125" style="720" customWidth="1"/>
    <col min="6422" max="6422" width="53.5" style="720" customWidth="1"/>
    <col min="6423" max="6423" width="49.83203125" style="720" customWidth="1"/>
    <col min="6424" max="6424" width="34.1640625" style="720" customWidth="1"/>
    <col min="6425" max="6425" width="38.1640625" style="720" customWidth="1"/>
    <col min="6426" max="6426" width="40.83203125" style="720" customWidth="1"/>
    <col min="6427" max="6427" width="186.33203125" style="720" customWidth="1"/>
    <col min="6428" max="6643" width="9.33203125" style="720"/>
    <col min="6644" max="6644" width="186.33203125" style="720" customWidth="1"/>
    <col min="6645" max="6653" width="50" style="720" customWidth="1"/>
    <col min="6654" max="6654" width="186.33203125" style="720" customWidth="1"/>
    <col min="6655" max="6663" width="50" style="720" customWidth="1"/>
    <col min="6664" max="6664" width="186.33203125" style="720" customWidth="1"/>
    <col min="6665" max="6666" width="44.83203125" style="720" customWidth="1"/>
    <col min="6667" max="6667" width="49.83203125" style="720" customWidth="1"/>
    <col min="6668" max="6669" width="45" style="720" customWidth="1"/>
    <col min="6670" max="6670" width="50" style="720" customWidth="1"/>
    <col min="6671" max="6672" width="45" style="720" customWidth="1"/>
    <col min="6673" max="6673" width="50" style="720" customWidth="1"/>
    <col min="6674" max="6677" width="49.83203125" style="720" customWidth="1"/>
    <col min="6678" max="6678" width="53.5" style="720" customWidth="1"/>
    <col min="6679" max="6679" width="49.83203125" style="720" customWidth="1"/>
    <col min="6680" max="6680" width="34.1640625" style="720" customWidth="1"/>
    <col min="6681" max="6681" width="38.1640625" style="720" customWidth="1"/>
    <col min="6682" max="6682" width="40.83203125" style="720" customWidth="1"/>
    <col min="6683" max="6683" width="186.33203125" style="720" customWidth="1"/>
    <col min="6684" max="6899" width="9.33203125" style="720"/>
    <col min="6900" max="6900" width="186.33203125" style="720" customWidth="1"/>
    <col min="6901" max="6909" width="50" style="720" customWidth="1"/>
    <col min="6910" max="6910" width="186.33203125" style="720" customWidth="1"/>
    <col min="6911" max="6919" width="50" style="720" customWidth="1"/>
    <col min="6920" max="6920" width="186.33203125" style="720" customWidth="1"/>
    <col min="6921" max="6922" width="44.83203125" style="720" customWidth="1"/>
    <col min="6923" max="6923" width="49.83203125" style="720" customWidth="1"/>
    <col min="6924" max="6925" width="45" style="720" customWidth="1"/>
    <col min="6926" max="6926" width="50" style="720" customWidth="1"/>
    <col min="6927" max="6928" width="45" style="720" customWidth="1"/>
    <col min="6929" max="6929" width="50" style="720" customWidth="1"/>
    <col min="6930" max="6933" width="49.83203125" style="720" customWidth="1"/>
    <col min="6934" max="6934" width="53.5" style="720" customWidth="1"/>
    <col min="6935" max="6935" width="49.83203125" style="720" customWidth="1"/>
    <col min="6936" max="6936" width="34.1640625" style="720" customWidth="1"/>
    <col min="6937" max="6937" width="38.1640625" style="720" customWidth="1"/>
    <col min="6938" max="6938" width="40.83203125" style="720" customWidth="1"/>
    <col min="6939" max="6939" width="186.33203125" style="720" customWidth="1"/>
    <col min="6940" max="7155" width="9.33203125" style="720"/>
    <col min="7156" max="7156" width="186.33203125" style="720" customWidth="1"/>
    <col min="7157" max="7165" width="50" style="720" customWidth="1"/>
    <col min="7166" max="7166" width="186.33203125" style="720" customWidth="1"/>
    <col min="7167" max="7175" width="50" style="720" customWidth="1"/>
    <col min="7176" max="7176" width="186.33203125" style="720" customWidth="1"/>
    <col min="7177" max="7178" width="44.83203125" style="720" customWidth="1"/>
    <col min="7179" max="7179" width="49.83203125" style="720" customWidth="1"/>
    <col min="7180" max="7181" width="45" style="720" customWidth="1"/>
    <col min="7182" max="7182" width="50" style="720" customWidth="1"/>
    <col min="7183" max="7184" width="45" style="720" customWidth="1"/>
    <col min="7185" max="7185" width="50" style="720" customWidth="1"/>
    <col min="7186" max="7189" width="49.83203125" style="720" customWidth="1"/>
    <col min="7190" max="7190" width="53.5" style="720" customWidth="1"/>
    <col min="7191" max="7191" width="49.83203125" style="720" customWidth="1"/>
    <col min="7192" max="7192" width="34.1640625" style="720" customWidth="1"/>
    <col min="7193" max="7193" width="38.1640625" style="720" customWidth="1"/>
    <col min="7194" max="7194" width="40.83203125" style="720" customWidth="1"/>
    <col min="7195" max="7195" width="186.33203125" style="720" customWidth="1"/>
    <col min="7196" max="7411" width="9.33203125" style="720"/>
    <col min="7412" max="7412" width="186.33203125" style="720" customWidth="1"/>
    <col min="7413" max="7421" width="50" style="720" customWidth="1"/>
    <col min="7422" max="7422" width="186.33203125" style="720" customWidth="1"/>
    <col min="7423" max="7431" width="50" style="720" customWidth="1"/>
    <col min="7432" max="7432" width="186.33203125" style="720" customWidth="1"/>
    <col min="7433" max="7434" width="44.83203125" style="720" customWidth="1"/>
    <col min="7435" max="7435" width="49.83203125" style="720" customWidth="1"/>
    <col min="7436" max="7437" width="45" style="720" customWidth="1"/>
    <col min="7438" max="7438" width="50" style="720" customWidth="1"/>
    <col min="7439" max="7440" width="45" style="720" customWidth="1"/>
    <col min="7441" max="7441" width="50" style="720" customWidth="1"/>
    <col min="7442" max="7445" width="49.83203125" style="720" customWidth="1"/>
    <col min="7446" max="7446" width="53.5" style="720" customWidth="1"/>
    <col min="7447" max="7447" width="49.83203125" style="720" customWidth="1"/>
    <col min="7448" max="7448" width="34.1640625" style="720" customWidth="1"/>
    <col min="7449" max="7449" width="38.1640625" style="720" customWidth="1"/>
    <col min="7450" max="7450" width="40.83203125" style="720" customWidth="1"/>
    <col min="7451" max="7451" width="186.33203125" style="720" customWidth="1"/>
    <col min="7452" max="7667" width="9.33203125" style="720"/>
    <col min="7668" max="7668" width="186.33203125" style="720" customWidth="1"/>
    <col min="7669" max="7677" width="50" style="720" customWidth="1"/>
    <col min="7678" max="7678" width="186.33203125" style="720" customWidth="1"/>
    <col min="7679" max="7687" width="50" style="720" customWidth="1"/>
    <col min="7688" max="7688" width="186.33203125" style="720" customWidth="1"/>
    <col min="7689" max="7690" width="44.83203125" style="720" customWidth="1"/>
    <col min="7691" max="7691" width="49.83203125" style="720" customWidth="1"/>
    <col min="7692" max="7693" width="45" style="720" customWidth="1"/>
    <col min="7694" max="7694" width="50" style="720" customWidth="1"/>
    <col min="7695" max="7696" width="45" style="720" customWidth="1"/>
    <col min="7697" max="7697" width="50" style="720" customWidth="1"/>
    <col min="7698" max="7701" width="49.83203125" style="720" customWidth="1"/>
    <col min="7702" max="7702" width="53.5" style="720" customWidth="1"/>
    <col min="7703" max="7703" width="49.83203125" style="720" customWidth="1"/>
    <col min="7704" max="7704" width="34.1640625" style="720" customWidth="1"/>
    <col min="7705" max="7705" width="38.1640625" style="720" customWidth="1"/>
    <col min="7706" max="7706" width="40.83203125" style="720" customWidth="1"/>
    <col min="7707" max="7707" width="186.33203125" style="720" customWidth="1"/>
    <col min="7708" max="7923" width="9.33203125" style="720"/>
    <col min="7924" max="7924" width="186.33203125" style="720" customWidth="1"/>
    <col min="7925" max="7933" width="50" style="720" customWidth="1"/>
    <col min="7934" max="7934" width="186.33203125" style="720" customWidth="1"/>
    <col min="7935" max="7943" width="50" style="720" customWidth="1"/>
    <col min="7944" max="7944" width="186.33203125" style="720" customWidth="1"/>
    <col min="7945" max="7946" width="44.83203125" style="720" customWidth="1"/>
    <col min="7947" max="7947" width="49.83203125" style="720" customWidth="1"/>
    <col min="7948" max="7949" width="45" style="720" customWidth="1"/>
    <col min="7950" max="7950" width="50" style="720" customWidth="1"/>
    <col min="7951" max="7952" width="45" style="720" customWidth="1"/>
    <col min="7953" max="7953" width="50" style="720" customWidth="1"/>
    <col min="7954" max="7957" width="49.83203125" style="720" customWidth="1"/>
    <col min="7958" max="7958" width="53.5" style="720" customWidth="1"/>
    <col min="7959" max="7959" width="49.83203125" style="720" customWidth="1"/>
    <col min="7960" max="7960" width="34.1640625" style="720" customWidth="1"/>
    <col min="7961" max="7961" width="38.1640625" style="720" customWidth="1"/>
    <col min="7962" max="7962" width="40.83203125" style="720" customWidth="1"/>
    <col min="7963" max="7963" width="186.33203125" style="720" customWidth="1"/>
    <col min="7964" max="8179" width="9.33203125" style="720"/>
    <col min="8180" max="8180" width="186.33203125" style="720" customWidth="1"/>
    <col min="8181" max="8189" width="50" style="720" customWidth="1"/>
    <col min="8190" max="8190" width="186.33203125" style="720" customWidth="1"/>
    <col min="8191" max="8199" width="50" style="720" customWidth="1"/>
    <col min="8200" max="8200" width="186.33203125" style="720" customWidth="1"/>
    <col min="8201" max="8202" width="44.83203125" style="720" customWidth="1"/>
    <col min="8203" max="8203" width="49.83203125" style="720" customWidth="1"/>
    <col min="8204" max="8205" width="45" style="720" customWidth="1"/>
    <col min="8206" max="8206" width="50" style="720" customWidth="1"/>
    <col min="8207" max="8208" width="45" style="720" customWidth="1"/>
    <col min="8209" max="8209" width="50" style="720" customWidth="1"/>
    <col min="8210" max="8213" width="49.83203125" style="720" customWidth="1"/>
    <col min="8214" max="8214" width="53.5" style="720" customWidth="1"/>
    <col min="8215" max="8215" width="49.83203125" style="720" customWidth="1"/>
    <col min="8216" max="8216" width="34.1640625" style="720" customWidth="1"/>
    <col min="8217" max="8217" width="38.1640625" style="720" customWidth="1"/>
    <col min="8218" max="8218" width="40.83203125" style="720" customWidth="1"/>
    <col min="8219" max="8219" width="186.33203125" style="720" customWidth="1"/>
    <col min="8220" max="8435" width="9.33203125" style="720"/>
    <col min="8436" max="8436" width="186.33203125" style="720" customWidth="1"/>
    <col min="8437" max="8445" width="50" style="720" customWidth="1"/>
    <col min="8446" max="8446" width="186.33203125" style="720" customWidth="1"/>
    <col min="8447" max="8455" width="50" style="720" customWidth="1"/>
    <col min="8456" max="8456" width="186.33203125" style="720" customWidth="1"/>
    <col min="8457" max="8458" width="44.83203125" style="720" customWidth="1"/>
    <col min="8459" max="8459" width="49.83203125" style="720" customWidth="1"/>
    <col min="8460" max="8461" width="45" style="720" customWidth="1"/>
    <col min="8462" max="8462" width="50" style="720" customWidth="1"/>
    <col min="8463" max="8464" width="45" style="720" customWidth="1"/>
    <col min="8465" max="8465" width="50" style="720" customWidth="1"/>
    <col min="8466" max="8469" width="49.83203125" style="720" customWidth="1"/>
    <col min="8470" max="8470" width="53.5" style="720" customWidth="1"/>
    <col min="8471" max="8471" width="49.83203125" style="720" customWidth="1"/>
    <col min="8472" max="8472" width="34.1640625" style="720" customWidth="1"/>
    <col min="8473" max="8473" width="38.1640625" style="720" customWidth="1"/>
    <col min="8474" max="8474" width="40.83203125" style="720" customWidth="1"/>
    <col min="8475" max="8475" width="186.33203125" style="720" customWidth="1"/>
    <col min="8476" max="8691" width="9.33203125" style="720"/>
    <col min="8692" max="8692" width="186.33203125" style="720" customWidth="1"/>
    <col min="8693" max="8701" width="50" style="720" customWidth="1"/>
    <col min="8702" max="8702" width="186.33203125" style="720" customWidth="1"/>
    <col min="8703" max="8711" width="50" style="720" customWidth="1"/>
    <col min="8712" max="8712" width="186.33203125" style="720" customWidth="1"/>
    <col min="8713" max="8714" width="44.83203125" style="720" customWidth="1"/>
    <col min="8715" max="8715" width="49.83203125" style="720" customWidth="1"/>
    <col min="8716" max="8717" width="45" style="720" customWidth="1"/>
    <col min="8718" max="8718" width="50" style="720" customWidth="1"/>
    <col min="8719" max="8720" width="45" style="720" customWidth="1"/>
    <col min="8721" max="8721" width="50" style="720" customWidth="1"/>
    <col min="8722" max="8725" width="49.83203125" style="720" customWidth="1"/>
    <col min="8726" max="8726" width="53.5" style="720" customWidth="1"/>
    <col min="8727" max="8727" width="49.83203125" style="720" customWidth="1"/>
    <col min="8728" max="8728" width="34.1640625" style="720" customWidth="1"/>
    <col min="8729" max="8729" width="38.1640625" style="720" customWidth="1"/>
    <col min="8730" max="8730" width="40.83203125" style="720" customWidth="1"/>
    <col min="8731" max="8731" width="186.33203125" style="720" customWidth="1"/>
    <col min="8732" max="8947" width="9.33203125" style="720"/>
    <col min="8948" max="8948" width="186.33203125" style="720" customWidth="1"/>
    <col min="8949" max="8957" width="50" style="720" customWidth="1"/>
    <col min="8958" max="8958" width="186.33203125" style="720" customWidth="1"/>
    <col min="8959" max="8967" width="50" style="720" customWidth="1"/>
    <col min="8968" max="8968" width="186.33203125" style="720" customWidth="1"/>
    <col min="8969" max="8970" width="44.83203125" style="720" customWidth="1"/>
    <col min="8971" max="8971" width="49.83203125" style="720" customWidth="1"/>
    <col min="8972" max="8973" width="45" style="720" customWidth="1"/>
    <col min="8974" max="8974" width="50" style="720" customWidth="1"/>
    <col min="8975" max="8976" width="45" style="720" customWidth="1"/>
    <col min="8977" max="8977" width="50" style="720" customWidth="1"/>
    <col min="8978" max="8981" width="49.83203125" style="720" customWidth="1"/>
    <col min="8982" max="8982" width="53.5" style="720" customWidth="1"/>
    <col min="8983" max="8983" width="49.83203125" style="720" customWidth="1"/>
    <col min="8984" max="8984" width="34.1640625" style="720" customWidth="1"/>
    <col min="8985" max="8985" width="38.1640625" style="720" customWidth="1"/>
    <col min="8986" max="8986" width="40.83203125" style="720" customWidth="1"/>
    <col min="8987" max="8987" width="186.33203125" style="720" customWidth="1"/>
    <col min="8988" max="9203" width="9.33203125" style="720"/>
    <col min="9204" max="9204" width="186.33203125" style="720" customWidth="1"/>
    <col min="9205" max="9213" width="50" style="720" customWidth="1"/>
    <col min="9214" max="9214" width="186.33203125" style="720" customWidth="1"/>
    <col min="9215" max="9223" width="50" style="720" customWidth="1"/>
    <col min="9224" max="9224" width="186.33203125" style="720" customWidth="1"/>
    <col min="9225" max="9226" width="44.83203125" style="720" customWidth="1"/>
    <col min="9227" max="9227" width="49.83203125" style="720" customWidth="1"/>
    <col min="9228" max="9229" width="45" style="720" customWidth="1"/>
    <col min="9230" max="9230" width="50" style="720" customWidth="1"/>
    <col min="9231" max="9232" width="45" style="720" customWidth="1"/>
    <col min="9233" max="9233" width="50" style="720" customWidth="1"/>
    <col min="9234" max="9237" width="49.83203125" style="720" customWidth="1"/>
    <col min="9238" max="9238" width="53.5" style="720" customWidth="1"/>
    <col min="9239" max="9239" width="49.83203125" style="720" customWidth="1"/>
    <col min="9240" max="9240" width="34.1640625" style="720" customWidth="1"/>
    <col min="9241" max="9241" width="38.1640625" style="720" customWidth="1"/>
    <col min="9242" max="9242" width="40.83203125" style="720" customWidth="1"/>
    <col min="9243" max="9243" width="186.33203125" style="720" customWidth="1"/>
    <col min="9244" max="9459" width="9.33203125" style="720"/>
    <col min="9460" max="9460" width="186.33203125" style="720" customWidth="1"/>
    <col min="9461" max="9469" width="50" style="720" customWidth="1"/>
    <col min="9470" max="9470" width="186.33203125" style="720" customWidth="1"/>
    <col min="9471" max="9479" width="50" style="720" customWidth="1"/>
    <col min="9480" max="9480" width="186.33203125" style="720" customWidth="1"/>
    <col min="9481" max="9482" width="44.83203125" style="720" customWidth="1"/>
    <col min="9483" max="9483" width="49.83203125" style="720" customWidth="1"/>
    <col min="9484" max="9485" width="45" style="720" customWidth="1"/>
    <col min="9486" max="9486" width="50" style="720" customWidth="1"/>
    <col min="9487" max="9488" width="45" style="720" customWidth="1"/>
    <col min="9489" max="9489" width="50" style="720" customWidth="1"/>
    <col min="9490" max="9493" width="49.83203125" style="720" customWidth="1"/>
    <col min="9494" max="9494" width="53.5" style="720" customWidth="1"/>
    <col min="9495" max="9495" width="49.83203125" style="720" customWidth="1"/>
    <col min="9496" max="9496" width="34.1640625" style="720" customWidth="1"/>
    <col min="9497" max="9497" width="38.1640625" style="720" customWidth="1"/>
    <col min="9498" max="9498" width="40.83203125" style="720" customWidth="1"/>
    <col min="9499" max="9499" width="186.33203125" style="720" customWidth="1"/>
    <col min="9500" max="9715" width="9.33203125" style="720"/>
    <col min="9716" max="9716" width="186.33203125" style="720" customWidth="1"/>
    <col min="9717" max="9725" width="50" style="720" customWidth="1"/>
    <col min="9726" max="9726" width="186.33203125" style="720" customWidth="1"/>
    <col min="9727" max="9735" width="50" style="720" customWidth="1"/>
    <col min="9736" max="9736" width="186.33203125" style="720" customWidth="1"/>
    <col min="9737" max="9738" width="44.83203125" style="720" customWidth="1"/>
    <col min="9739" max="9739" width="49.83203125" style="720" customWidth="1"/>
    <col min="9740" max="9741" width="45" style="720" customWidth="1"/>
    <col min="9742" max="9742" width="50" style="720" customWidth="1"/>
    <col min="9743" max="9744" width="45" style="720" customWidth="1"/>
    <col min="9745" max="9745" width="50" style="720" customWidth="1"/>
    <col min="9746" max="9749" width="49.83203125" style="720" customWidth="1"/>
    <col min="9750" max="9750" width="53.5" style="720" customWidth="1"/>
    <col min="9751" max="9751" width="49.83203125" style="720" customWidth="1"/>
    <col min="9752" max="9752" width="34.1640625" style="720" customWidth="1"/>
    <col min="9753" max="9753" width="38.1640625" style="720" customWidth="1"/>
    <col min="9754" max="9754" width="40.83203125" style="720" customWidth="1"/>
    <col min="9755" max="9755" width="186.33203125" style="720" customWidth="1"/>
    <col min="9756" max="9971" width="9.33203125" style="720"/>
    <col min="9972" max="9972" width="186.33203125" style="720" customWidth="1"/>
    <col min="9973" max="9981" width="50" style="720" customWidth="1"/>
    <col min="9982" max="9982" width="186.33203125" style="720" customWidth="1"/>
    <col min="9983" max="9991" width="50" style="720" customWidth="1"/>
    <col min="9992" max="9992" width="186.33203125" style="720" customWidth="1"/>
    <col min="9993" max="9994" width="44.83203125" style="720" customWidth="1"/>
    <col min="9995" max="9995" width="49.83203125" style="720" customWidth="1"/>
    <col min="9996" max="9997" width="45" style="720" customWidth="1"/>
    <col min="9998" max="9998" width="50" style="720" customWidth="1"/>
    <col min="9999" max="10000" width="45" style="720" customWidth="1"/>
    <col min="10001" max="10001" width="50" style="720" customWidth="1"/>
    <col min="10002" max="10005" width="49.83203125" style="720" customWidth="1"/>
    <col min="10006" max="10006" width="53.5" style="720" customWidth="1"/>
    <col min="10007" max="10007" width="49.83203125" style="720" customWidth="1"/>
    <col min="10008" max="10008" width="34.1640625" style="720" customWidth="1"/>
    <col min="10009" max="10009" width="38.1640625" style="720" customWidth="1"/>
    <col min="10010" max="10010" width="40.83203125" style="720" customWidth="1"/>
    <col min="10011" max="10011" width="186.33203125" style="720" customWidth="1"/>
    <col min="10012" max="10227" width="9.33203125" style="720"/>
    <col min="10228" max="10228" width="186.33203125" style="720" customWidth="1"/>
    <col min="10229" max="10237" width="50" style="720" customWidth="1"/>
    <col min="10238" max="10238" width="186.33203125" style="720" customWidth="1"/>
    <col min="10239" max="10247" width="50" style="720" customWidth="1"/>
    <col min="10248" max="10248" width="186.33203125" style="720" customWidth="1"/>
    <col min="10249" max="10250" width="44.83203125" style="720" customWidth="1"/>
    <col min="10251" max="10251" width="49.83203125" style="720" customWidth="1"/>
    <col min="10252" max="10253" width="45" style="720" customWidth="1"/>
    <col min="10254" max="10254" width="50" style="720" customWidth="1"/>
    <col min="10255" max="10256" width="45" style="720" customWidth="1"/>
    <col min="10257" max="10257" width="50" style="720" customWidth="1"/>
    <col min="10258" max="10261" width="49.83203125" style="720" customWidth="1"/>
    <col min="10262" max="10262" width="53.5" style="720" customWidth="1"/>
    <col min="10263" max="10263" width="49.83203125" style="720" customWidth="1"/>
    <col min="10264" max="10264" width="34.1640625" style="720" customWidth="1"/>
    <col min="10265" max="10265" width="38.1640625" style="720" customWidth="1"/>
    <col min="10266" max="10266" width="40.83203125" style="720" customWidth="1"/>
    <col min="10267" max="10267" width="186.33203125" style="720" customWidth="1"/>
    <col min="10268" max="10483" width="9.33203125" style="720"/>
    <col min="10484" max="10484" width="186.33203125" style="720" customWidth="1"/>
    <col min="10485" max="10493" width="50" style="720" customWidth="1"/>
    <col min="10494" max="10494" width="186.33203125" style="720" customWidth="1"/>
    <col min="10495" max="10503" width="50" style="720" customWidth="1"/>
    <col min="10504" max="10504" width="186.33203125" style="720" customWidth="1"/>
    <col min="10505" max="10506" width="44.83203125" style="720" customWidth="1"/>
    <col min="10507" max="10507" width="49.83203125" style="720" customWidth="1"/>
    <col min="10508" max="10509" width="45" style="720" customWidth="1"/>
    <col min="10510" max="10510" width="50" style="720" customWidth="1"/>
    <col min="10511" max="10512" width="45" style="720" customWidth="1"/>
    <col min="10513" max="10513" width="50" style="720" customWidth="1"/>
    <col min="10514" max="10517" width="49.83203125" style="720" customWidth="1"/>
    <col min="10518" max="10518" width="53.5" style="720" customWidth="1"/>
    <col min="10519" max="10519" width="49.83203125" style="720" customWidth="1"/>
    <col min="10520" max="10520" width="34.1640625" style="720" customWidth="1"/>
    <col min="10521" max="10521" width="38.1640625" style="720" customWidth="1"/>
    <col min="10522" max="10522" width="40.83203125" style="720" customWidth="1"/>
    <col min="10523" max="10523" width="186.33203125" style="720" customWidth="1"/>
    <col min="10524" max="10739" width="9.33203125" style="720"/>
    <col min="10740" max="10740" width="186.33203125" style="720" customWidth="1"/>
    <col min="10741" max="10749" width="50" style="720" customWidth="1"/>
    <col min="10750" max="10750" width="186.33203125" style="720" customWidth="1"/>
    <col min="10751" max="10759" width="50" style="720" customWidth="1"/>
    <col min="10760" max="10760" width="186.33203125" style="720" customWidth="1"/>
    <col min="10761" max="10762" width="44.83203125" style="720" customWidth="1"/>
    <col min="10763" max="10763" width="49.83203125" style="720" customWidth="1"/>
    <col min="10764" max="10765" width="45" style="720" customWidth="1"/>
    <col min="10766" max="10766" width="50" style="720" customWidth="1"/>
    <col min="10767" max="10768" width="45" style="720" customWidth="1"/>
    <col min="10769" max="10769" width="50" style="720" customWidth="1"/>
    <col min="10770" max="10773" width="49.83203125" style="720" customWidth="1"/>
    <col min="10774" max="10774" width="53.5" style="720" customWidth="1"/>
    <col min="10775" max="10775" width="49.83203125" style="720" customWidth="1"/>
    <col min="10776" max="10776" width="34.1640625" style="720" customWidth="1"/>
    <col min="10777" max="10777" width="38.1640625" style="720" customWidth="1"/>
    <col min="10778" max="10778" width="40.83203125" style="720" customWidth="1"/>
    <col min="10779" max="10779" width="186.33203125" style="720" customWidth="1"/>
    <col min="10780" max="10995" width="9.33203125" style="720"/>
    <col min="10996" max="10996" width="186.33203125" style="720" customWidth="1"/>
    <col min="10997" max="11005" width="50" style="720" customWidth="1"/>
    <col min="11006" max="11006" width="186.33203125" style="720" customWidth="1"/>
    <col min="11007" max="11015" width="50" style="720" customWidth="1"/>
    <col min="11016" max="11016" width="186.33203125" style="720" customWidth="1"/>
    <col min="11017" max="11018" width="44.83203125" style="720" customWidth="1"/>
    <col min="11019" max="11019" width="49.83203125" style="720" customWidth="1"/>
    <col min="11020" max="11021" width="45" style="720" customWidth="1"/>
    <col min="11022" max="11022" width="50" style="720" customWidth="1"/>
    <col min="11023" max="11024" width="45" style="720" customWidth="1"/>
    <col min="11025" max="11025" width="50" style="720" customWidth="1"/>
    <col min="11026" max="11029" width="49.83203125" style="720" customWidth="1"/>
    <col min="11030" max="11030" width="53.5" style="720" customWidth="1"/>
    <col min="11031" max="11031" width="49.83203125" style="720" customWidth="1"/>
    <col min="11032" max="11032" width="34.1640625" style="720" customWidth="1"/>
    <col min="11033" max="11033" width="38.1640625" style="720" customWidth="1"/>
    <col min="11034" max="11034" width="40.83203125" style="720" customWidth="1"/>
    <col min="11035" max="11035" width="186.33203125" style="720" customWidth="1"/>
    <col min="11036" max="11251" width="9.33203125" style="720"/>
    <col min="11252" max="11252" width="186.33203125" style="720" customWidth="1"/>
    <col min="11253" max="11261" width="50" style="720" customWidth="1"/>
    <col min="11262" max="11262" width="186.33203125" style="720" customWidth="1"/>
    <col min="11263" max="11271" width="50" style="720" customWidth="1"/>
    <col min="11272" max="11272" width="186.33203125" style="720" customWidth="1"/>
    <col min="11273" max="11274" width="44.83203125" style="720" customWidth="1"/>
    <col min="11275" max="11275" width="49.83203125" style="720" customWidth="1"/>
    <col min="11276" max="11277" width="45" style="720" customWidth="1"/>
    <col min="11278" max="11278" width="50" style="720" customWidth="1"/>
    <col min="11279" max="11280" width="45" style="720" customWidth="1"/>
    <col min="11281" max="11281" width="50" style="720" customWidth="1"/>
    <col min="11282" max="11285" width="49.83203125" style="720" customWidth="1"/>
    <col min="11286" max="11286" width="53.5" style="720" customWidth="1"/>
    <col min="11287" max="11287" width="49.83203125" style="720" customWidth="1"/>
    <col min="11288" max="11288" width="34.1640625" style="720" customWidth="1"/>
    <col min="11289" max="11289" width="38.1640625" style="720" customWidth="1"/>
    <col min="11290" max="11290" width="40.83203125" style="720" customWidth="1"/>
    <col min="11291" max="11291" width="186.33203125" style="720" customWidth="1"/>
    <col min="11292" max="11507" width="9.33203125" style="720"/>
    <col min="11508" max="11508" width="186.33203125" style="720" customWidth="1"/>
    <col min="11509" max="11517" width="50" style="720" customWidth="1"/>
    <col min="11518" max="11518" width="186.33203125" style="720" customWidth="1"/>
    <col min="11519" max="11527" width="50" style="720" customWidth="1"/>
    <col min="11528" max="11528" width="186.33203125" style="720" customWidth="1"/>
    <col min="11529" max="11530" width="44.83203125" style="720" customWidth="1"/>
    <col min="11531" max="11531" width="49.83203125" style="720" customWidth="1"/>
    <col min="11532" max="11533" width="45" style="720" customWidth="1"/>
    <col min="11534" max="11534" width="50" style="720" customWidth="1"/>
    <col min="11535" max="11536" width="45" style="720" customWidth="1"/>
    <col min="11537" max="11537" width="50" style="720" customWidth="1"/>
    <col min="11538" max="11541" width="49.83203125" style="720" customWidth="1"/>
    <col min="11542" max="11542" width="53.5" style="720" customWidth="1"/>
    <col min="11543" max="11543" width="49.83203125" style="720" customWidth="1"/>
    <col min="11544" max="11544" width="34.1640625" style="720" customWidth="1"/>
    <col min="11545" max="11545" width="38.1640625" style="720" customWidth="1"/>
    <col min="11546" max="11546" width="40.83203125" style="720" customWidth="1"/>
    <col min="11547" max="11547" width="186.33203125" style="720" customWidth="1"/>
    <col min="11548" max="11763" width="9.33203125" style="720"/>
    <col min="11764" max="11764" width="186.33203125" style="720" customWidth="1"/>
    <col min="11765" max="11773" width="50" style="720" customWidth="1"/>
    <col min="11774" max="11774" width="186.33203125" style="720" customWidth="1"/>
    <col min="11775" max="11783" width="50" style="720" customWidth="1"/>
    <col min="11784" max="11784" width="186.33203125" style="720" customWidth="1"/>
    <col min="11785" max="11786" width="44.83203125" style="720" customWidth="1"/>
    <col min="11787" max="11787" width="49.83203125" style="720" customWidth="1"/>
    <col min="11788" max="11789" width="45" style="720" customWidth="1"/>
    <col min="11790" max="11790" width="50" style="720" customWidth="1"/>
    <col min="11791" max="11792" width="45" style="720" customWidth="1"/>
    <col min="11793" max="11793" width="50" style="720" customWidth="1"/>
    <col min="11794" max="11797" width="49.83203125" style="720" customWidth="1"/>
    <col min="11798" max="11798" width="53.5" style="720" customWidth="1"/>
    <col min="11799" max="11799" width="49.83203125" style="720" customWidth="1"/>
    <col min="11800" max="11800" width="34.1640625" style="720" customWidth="1"/>
    <col min="11801" max="11801" width="38.1640625" style="720" customWidth="1"/>
    <col min="11802" max="11802" width="40.83203125" style="720" customWidth="1"/>
    <col min="11803" max="11803" width="186.33203125" style="720" customWidth="1"/>
    <col min="11804" max="12019" width="9.33203125" style="720"/>
    <col min="12020" max="12020" width="186.33203125" style="720" customWidth="1"/>
    <col min="12021" max="12029" width="50" style="720" customWidth="1"/>
    <col min="12030" max="12030" width="186.33203125" style="720" customWidth="1"/>
    <col min="12031" max="12039" width="50" style="720" customWidth="1"/>
    <col min="12040" max="12040" width="186.33203125" style="720" customWidth="1"/>
    <col min="12041" max="12042" width="44.83203125" style="720" customWidth="1"/>
    <col min="12043" max="12043" width="49.83203125" style="720" customWidth="1"/>
    <col min="12044" max="12045" width="45" style="720" customWidth="1"/>
    <col min="12046" max="12046" width="50" style="720" customWidth="1"/>
    <col min="12047" max="12048" width="45" style="720" customWidth="1"/>
    <col min="12049" max="12049" width="50" style="720" customWidth="1"/>
    <col min="12050" max="12053" width="49.83203125" style="720" customWidth="1"/>
    <col min="12054" max="12054" width="53.5" style="720" customWidth="1"/>
    <col min="12055" max="12055" width="49.83203125" style="720" customWidth="1"/>
    <col min="12056" max="12056" width="34.1640625" style="720" customWidth="1"/>
    <col min="12057" max="12057" width="38.1640625" style="720" customWidth="1"/>
    <col min="12058" max="12058" width="40.83203125" style="720" customWidth="1"/>
    <col min="12059" max="12059" width="186.33203125" style="720" customWidth="1"/>
    <col min="12060" max="12275" width="9.33203125" style="720"/>
    <col min="12276" max="12276" width="186.33203125" style="720" customWidth="1"/>
    <col min="12277" max="12285" width="50" style="720" customWidth="1"/>
    <col min="12286" max="12286" width="186.33203125" style="720" customWidth="1"/>
    <col min="12287" max="12295" width="50" style="720" customWidth="1"/>
    <col min="12296" max="12296" width="186.33203125" style="720" customWidth="1"/>
    <col min="12297" max="12298" width="44.83203125" style="720" customWidth="1"/>
    <col min="12299" max="12299" width="49.83203125" style="720" customWidth="1"/>
    <col min="12300" max="12301" width="45" style="720" customWidth="1"/>
    <col min="12302" max="12302" width="50" style="720" customWidth="1"/>
    <col min="12303" max="12304" width="45" style="720" customWidth="1"/>
    <col min="12305" max="12305" width="50" style="720" customWidth="1"/>
    <col min="12306" max="12309" width="49.83203125" style="720" customWidth="1"/>
    <col min="12310" max="12310" width="53.5" style="720" customWidth="1"/>
    <col min="12311" max="12311" width="49.83203125" style="720" customWidth="1"/>
    <col min="12312" max="12312" width="34.1640625" style="720" customWidth="1"/>
    <col min="12313" max="12313" width="38.1640625" style="720" customWidth="1"/>
    <col min="12314" max="12314" width="40.83203125" style="720" customWidth="1"/>
    <col min="12315" max="12315" width="186.33203125" style="720" customWidth="1"/>
    <col min="12316" max="12531" width="9.33203125" style="720"/>
    <col min="12532" max="12532" width="186.33203125" style="720" customWidth="1"/>
    <col min="12533" max="12541" width="50" style="720" customWidth="1"/>
    <col min="12542" max="12542" width="186.33203125" style="720" customWidth="1"/>
    <col min="12543" max="12551" width="50" style="720" customWidth="1"/>
    <col min="12552" max="12552" width="186.33203125" style="720" customWidth="1"/>
    <col min="12553" max="12554" width="44.83203125" style="720" customWidth="1"/>
    <col min="12555" max="12555" width="49.83203125" style="720" customWidth="1"/>
    <col min="12556" max="12557" width="45" style="720" customWidth="1"/>
    <col min="12558" max="12558" width="50" style="720" customWidth="1"/>
    <col min="12559" max="12560" width="45" style="720" customWidth="1"/>
    <col min="12561" max="12561" width="50" style="720" customWidth="1"/>
    <col min="12562" max="12565" width="49.83203125" style="720" customWidth="1"/>
    <col min="12566" max="12566" width="53.5" style="720" customWidth="1"/>
    <col min="12567" max="12567" width="49.83203125" style="720" customWidth="1"/>
    <col min="12568" max="12568" width="34.1640625" style="720" customWidth="1"/>
    <col min="12569" max="12569" width="38.1640625" style="720" customWidth="1"/>
    <col min="12570" max="12570" width="40.83203125" style="720" customWidth="1"/>
    <col min="12571" max="12571" width="186.33203125" style="720" customWidth="1"/>
    <col min="12572" max="12787" width="9.33203125" style="720"/>
    <col min="12788" max="12788" width="186.33203125" style="720" customWidth="1"/>
    <col min="12789" max="12797" width="50" style="720" customWidth="1"/>
    <col min="12798" max="12798" width="186.33203125" style="720" customWidth="1"/>
    <col min="12799" max="12807" width="50" style="720" customWidth="1"/>
    <col min="12808" max="12808" width="186.33203125" style="720" customWidth="1"/>
    <col min="12809" max="12810" width="44.83203125" style="720" customWidth="1"/>
    <col min="12811" max="12811" width="49.83203125" style="720" customWidth="1"/>
    <col min="12812" max="12813" width="45" style="720" customWidth="1"/>
    <col min="12814" max="12814" width="50" style="720" customWidth="1"/>
    <col min="12815" max="12816" width="45" style="720" customWidth="1"/>
    <col min="12817" max="12817" width="50" style="720" customWidth="1"/>
    <col min="12818" max="12821" width="49.83203125" style="720" customWidth="1"/>
    <col min="12822" max="12822" width="53.5" style="720" customWidth="1"/>
    <col min="12823" max="12823" width="49.83203125" style="720" customWidth="1"/>
    <col min="12824" max="12824" width="34.1640625" style="720" customWidth="1"/>
    <col min="12825" max="12825" width="38.1640625" style="720" customWidth="1"/>
    <col min="12826" max="12826" width="40.83203125" style="720" customWidth="1"/>
    <col min="12827" max="12827" width="186.33203125" style="720" customWidth="1"/>
    <col min="12828" max="13043" width="9.33203125" style="720"/>
    <col min="13044" max="13044" width="186.33203125" style="720" customWidth="1"/>
    <col min="13045" max="13053" width="50" style="720" customWidth="1"/>
    <col min="13054" max="13054" width="186.33203125" style="720" customWidth="1"/>
    <col min="13055" max="13063" width="50" style="720" customWidth="1"/>
    <col min="13064" max="13064" width="186.33203125" style="720" customWidth="1"/>
    <col min="13065" max="13066" width="44.83203125" style="720" customWidth="1"/>
    <col min="13067" max="13067" width="49.83203125" style="720" customWidth="1"/>
    <col min="13068" max="13069" width="45" style="720" customWidth="1"/>
    <col min="13070" max="13070" width="50" style="720" customWidth="1"/>
    <col min="13071" max="13072" width="45" style="720" customWidth="1"/>
    <col min="13073" max="13073" width="50" style="720" customWidth="1"/>
    <col min="13074" max="13077" width="49.83203125" style="720" customWidth="1"/>
    <col min="13078" max="13078" width="53.5" style="720" customWidth="1"/>
    <col min="13079" max="13079" width="49.83203125" style="720" customWidth="1"/>
    <col min="13080" max="13080" width="34.1640625" style="720" customWidth="1"/>
    <col min="13081" max="13081" width="38.1640625" style="720" customWidth="1"/>
    <col min="13082" max="13082" width="40.83203125" style="720" customWidth="1"/>
    <col min="13083" max="13083" width="186.33203125" style="720" customWidth="1"/>
    <col min="13084" max="13299" width="9.33203125" style="720"/>
    <col min="13300" max="13300" width="186.33203125" style="720" customWidth="1"/>
    <col min="13301" max="13309" width="50" style="720" customWidth="1"/>
    <col min="13310" max="13310" width="186.33203125" style="720" customWidth="1"/>
    <col min="13311" max="13319" width="50" style="720" customWidth="1"/>
    <col min="13320" max="13320" width="186.33203125" style="720" customWidth="1"/>
    <col min="13321" max="13322" width="44.83203125" style="720" customWidth="1"/>
    <col min="13323" max="13323" width="49.83203125" style="720" customWidth="1"/>
    <col min="13324" max="13325" width="45" style="720" customWidth="1"/>
    <col min="13326" max="13326" width="50" style="720" customWidth="1"/>
    <col min="13327" max="13328" width="45" style="720" customWidth="1"/>
    <col min="13329" max="13329" width="50" style="720" customWidth="1"/>
    <col min="13330" max="13333" width="49.83203125" style="720" customWidth="1"/>
    <col min="13334" max="13334" width="53.5" style="720" customWidth="1"/>
    <col min="13335" max="13335" width="49.83203125" style="720" customWidth="1"/>
    <col min="13336" max="13336" width="34.1640625" style="720" customWidth="1"/>
    <col min="13337" max="13337" width="38.1640625" style="720" customWidth="1"/>
    <col min="13338" max="13338" width="40.83203125" style="720" customWidth="1"/>
    <col min="13339" max="13339" width="186.33203125" style="720" customWidth="1"/>
    <col min="13340" max="13555" width="9.33203125" style="720"/>
    <col min="13556" max="13556" width="186.33203125" style="720" customWidth="1"/>
    <col min="13557" max="13565" width="50" style="720" customWidth="1"/>
    <col min="13566" max="13566" width="186.33203125" style="720" customWidth="1"/>
    <col min="13567" max="13575" width="50" style="720" customWidth="1"/>
    <col min="13576" max="13576" width="186.33203125" style="720" customWidth="1"/>
    <col min="13577" max="13578" width="44.83203125" style="720" customWidth="1"/>
    <col min="13579" max="13579" width="49.83203125" style="720" customWidth="1"/>
    <col min="13580" max="13581" width="45" style="720" customWidth="1"/>
    <col min="13582" max="13582" width="50" style="720" customWidth="1"/>
    <col min="13583" max="13584" width="45" style="720" customWidth="1"/>
    <col min="13585" max="13585" width="50" style="720" customWidth="1"/>
    <col min="13586" max="13589" width="49.83203125" style="720" customWidth="1"/>
    <col min="13590" max="13590" width="53.5" style="720" customWidth="1"/>
    <col min="13591" max="13591" width="49.83203125" style="720" customWidth="1"/>
    <col min="13592" max="13592" width="34.1640625" style="720" customWidth="1"/>
    <col min="13593" max="13593" width="38.1640625" style="720" customWidth="1"/>
    <col min="13594" max="13594" width="40.83203125" style="720" customWidth="1"/>
    <col min="13595" max="13595" width="186.33203125" style="720" customWidth="1"/>
    <col min="13596" max="13811" width="9.33203125" style="720"/>
    <col min="13812" max="13812" width="186.33203125" style="720" customWidth="1"/>
    <col min="13813" max="13821" width="50" style="720" customWidth="1"/>
    <col min="13822" max="13822" width="186.33203125" style="720" customWidth="1"/>
    <col min="13823" max="13831" width="50" style="720" customWidth="1"/>
    <col min="13832" max="13832" width="186.33203125" style="720" customWidth="1"/>
    <col min="13833" max="13834" width="44.83203125" style="720" customWidth="1"/>
    <col min="13835" max="13835" width="49.83203125" style="720" customWidth="1"/>
    <col min="13836" max="13837" width="45" style="720" customWidth="1"/>
    <col min="13838" max="13838" width="50" style="720" customWidth="1"/>
    <col min="13839" max="13840" width="45" style="720" customWidth="1"/>
    <col min="13841" max="13841" width="50" style="720" customWidth="1"/>
    <col min="13842" max="13845" width="49.83203125" style="720" customWidth="1"/>
    <col min="13846" max="13846" width="53.5" style="720" customWidth="1"/>
    <col min="13847" max="13847" width="49.83203125" style="720" customWidth="1"/>
    <col min="13848" max="13848" width="34.1640625" style="720" customWidth="1"/>
    <col min="13849" max="13849" width="38.1640625" style="720" customWidth="1"/>
    <col min="13850" max="13850" width="40.83203125" style="720" customWidth="1"/>
    <col min="13851" max="13851" width="186.33203125" style="720" customWidth="1"/>
    <col min="13852" max="14067" width="9.33203125" style="720"/>
    <col min="14068" max="14068" width="186.33203125" style="720" customWidth="1"/>
    <col min="14069" max="14077" width="50" style="720" customWidth="1"/>
    <col min="14078" max="14078" width="186.33203125" style="720" customWidth="1"/>
    <col min="14079" max="14087" width="50" style="720" customWidth="1"/>
    <col min="14088" max="14088" width="186.33203125" style="720" customWidth="1"/>
    <col min="14089" max="14090" width="44.83203125" style="720" customWidth="1"/>
    <col min="14091" max="14091" width="49.83203125" style="720" customWidth="1"/>
    <col min="14092" max="14093" width="45" style="720" customWidth="1"/>
    <col min="14094" max="14094" width="50" style="720" customWidth="1"/>
    <col min="14095" max="14096" width="45" style="720" customWidth="1"/>
    <col min="14097" max="14097" width="50" style="720" customWidth="1"/>
    <col min="14098" max="14101" width="49.83203125" style="720" customWidth="1"/>
    <col min="14102" max="14102" width="53.5" style="720" customWidth="1"/>
    <col min="14103" max="14103" width="49.83203125" style="720" customWidth="1"/>
    <col min="14104" max="14104" width="34.1640625" style="720" customWidth="1"/>
    <col min="14105" max="14105" width="38.1640625" style="720" customWidth="1"/>
    <col min="14106" max="14106" width="40.83203125" style="720" customWidth="1"/>
    <col min="14107" max="14107" width="186.33203125" style="720" customWidth="1"/>
    <col min="14108" max="14323" width="9.33203125" style="720"/>
    <col min="14324" max="14324" width="186.33203125" style="720" customWidth="1"/>
    <col min="14325" max="14333" width="50" style="720" customWidth="1"/>
    <col min="14334" max="14334" width="186.33203125" style="720" customWidth="1"/>
    <col min="14335" max="14343" width="50" style="720" customWidth="1"/>
    <col min="14344" max="14344" width="186.33203125" style="720" customWidth="1"/>
    <col min="14345" max="14346" width="44.83203125" style="720" customWidth="1"/>
    <col min="14347" max="14347" width="49.83203125" style="720" customWidth="1"/>
    <col min="14348" max="14349" width="45" style="720" customWidth="1"/>
    <col min="14350" max="14350" width="50" style="720" customWidth="1"/>
    <col min="14351" max="14352" width="45" style="720" customWidth="1"/>
    <col min="14353" max="14353" width="50" style="720" customWidth="1"/>
    <col min="14354" max="14357" width="49.83203125" style="720" customWidth="1"/>
    <col min="14358" max="14358" width="53.5" style="720" customWidth="1"/>
    <col min="14359" max="14359" width="49.83203125" style="720" customWidth="1"/>
    <col min="14360" max="14360" width="34.1640625" style="720" customWidth="1"/>
    <col min="14361" max="14361" width="38.1640625" style="720" customWidth="1"/>
    <col min="14362" max="14362" width="40.83203125" style="720" customWidth="1"/>
    <col min="14363" max="14363" width="186.33203125" style="720" customWidth="1"/>
    <col min="14364" max="14579" width="9.33203125" style="720"/>
    <col min="14580" max="14580" width="186.33203125" style="720" customWidth="1"/>
    <col min="14581" max="14589" width="50" style="720" customWidth="1"/>
    <col min="14590" max="14590" width="186.33203125" style="720" customWidth="1"/>
    <col min="14591" max="14599" width="50" style="720" customWidth="1"/>
    <col min="14600" max="14600" width="186.33203125" style="720" customWidth="1"/>
    <col min="14601" max="14602" width="44.83203125" style="720" customWidth="1"/>
    <col min="14603" max="14603" width="49.83203125" style="720" customWidth="1"/>
    <col min="14604" max="14605" width="45" style="720" customWidth="1"/>
    <col min="14606" max="14606" width="50" style="720" customWidth="1"/>
    <col min="14607" max="14608" width="45" style="720" customWidth="1"/>
    <col min="14609" max="14609" width="50" style="720" customWidth="1"/>
    <col min="14610" max="14613" width="49.83203125" style="720" customWidth="1"/>
    <col min="14614" max="14614" width="53.5" style="720" customWidth="1"/>
    <col min="14615" max="14615" width="49.83203125" style="720" customWidth="1"/>
    <col min="14616" max="14616" width="34.1640625" style="720" customWidth="1"/>
    <col min="14617" max="14617" width="38.1640625" style="720" customWidth="1"/>
    <col min="14618" max="14618" width="40.83203125" style="720" customWidth="1"/>
    <col min="14619" max="14619" width="186.33203125" style="720" customWidth="1"/>
    <col min="14620" max="14835" width="9.33203125" style="720"/>
    <col min="14836" max="14836" width="186.33203125" style="720" customWidth="1"/>
    <col min="14837" max="14845" width="50" style="720" customWidth="1"/>
    <col min="14846" max="14846" width="186.33203125" style="720" customWidth="1"/>
    <col min="14847" max="14855" width="50" style="720" customWidth="1"/>
    <col min="14856" max="14856" width="186.33203125" style="720" customWidth="1"/>
    <col min="14857" max="14858" width="44.83203125" style="720" customWidth="1"/>
    <col min="14859" max="14859" width="49.83203125" style="720" customWidth="1"/>
    <col min="14860" max="14861" width="45" style="720" customWidth="1"/>
    <col min="14862" max="14862" width="50" style="720" customWidth="1"/>
    <col min="14863" max="14864" width="45" style="720" customWidth="1"/>
    <col min="14865" max="14865" width="50" style="720" customWidth="1"/>
    <col min="14866" max="14869" width="49.83203125" style="720" customWidth="1"/>
    <col min="14870" max="14870" width="53.5" style="720" customWidth="1"/>
    <col min="14871" max="14871" width="49.83203125" style="720" customWidth="1"/>
    <col min="14872" max="14872" width="34.1640625" style="720" customWidth="1"/>
    <col min="14873" max="14873" width="38.1640625" style="720" customWidth="1"/>
    <col min="14874" max="14874" width="40.83203125" style="720" customWidth="1"/>
    <col min="14875" max="14875" width="186.33203125" style="720" customWidth="1"/>
    <col min="14876" max="15091" width="9.33203125" style="720"/>
    <col min="15092" max="15092" width="186.33203125" style="720" customWidth="1"/>
    <col min="15093" max="15101" width="50" style="720" customWidth="1"/>
    <col min="15102" max="15102" width="186.33203125" style="720" customWidth="1"/>
    <col min="15103" max="15111" width="50" style="720" customWidth="1"/>
    <col min="15112" max="15112" width="186.33203125" style="720" customWidth="1"/>
    <col min="15113" max="15114" width="44.83203125" style="720" customWidth="1"/>
    <col min="15115" max="15115" width="49.83203125" style="720" customWidth="1"/>
    <col min="15116" max="15117" width="45" style="720" customWidth="1"/>
    <col min="15118" max="15118" width="50" style="720" customWidth="1"/>
    <col min="15119" max="15120" width="45" style="720" customWidth="1"/>
    <col min="15121" max="15121" width="50" style="720" customWidth="1"/>
    <col min="15122" max="15125" width="49.83203125" style="720" customWidth="1"/>
    <col min="15126" max="15126" width="53.5" style="720" customWidth="1"/>
    <col min="15127" max="15127" width="49.83203125" style="720" customWidth="1"/>
    <col min="15128" max="15128" width="34.1640625" style="720" customWidth="1"/>
    <col min="15129" max="15129" width="38.1640625" style="720" customWidth="1"/>
    <col min="15130" max="15130" width="40.83203125" style="720" customWidth="1"/>
    <col min="15131" max="15131" width="186.33203125" style="720" customWidth="1"/>
    <col min="15132" max="15347" width="9.33203125" style="720"/>
    <col min="15348" max="15348" width="186.33203125" style="720" customWidth="1"/>
    <col min="15349" max="15357" width="50" style="720" customWidth="1"/>
    <col min="15358" max="15358" width="186.33203125" style="720" customWidth="1"/>
    <col min="15359" max="15367" width="50" style="720" customWidth="1"/>
    <col min="15368" max="15368" width="186.33203125" style="720" customWidth="1"/>
    <col min="15369" max="15370" width="44.83203125" style="720" customWidth="1"/>
    <col min="15371" max="15371" width="49.83203125" style="720" customWidth="1"/>
    <col min="15372" max="15373" width="45" style="720" customWidth="1"/>
    <col min="15374" max="15374" width="50" style="720" customWidth="1"/>
    <col min="15375" max="15376" width="45" style="720" customWidth="1"/>
    <col min="15377" max="15377" width="50" style="720" customWidth="1"/>
    <col min="15378" max="15381" width="49.83203125" style="720" customWidth="1"/>
    <col min="15382" max="15382" width="53.5" style="720" customWidth="1"/>
    <col min="15383" max="15383" width="49.83203125" style="720" customWidth="1"/>
    <col min="15384" max="15384" width="34.1640625" style="720" customWidth="1"/>
    <col min="15385" max="15385" width="38.1640625" style="720" customWidth="1"/>
    <col min="15386" max="15386" width="40.83203125" style="720" customWidth="1"/>
    <col min="15387" max="15387" width="186.33203125" style="720" customWidth="1"/>
    <col min="15388" max="15603" width="9.33203125" style="720"/>
    <col min="15604" max="15604" width="186.33203125" style="720" customWidth="1"/>
    <col min="15605" max="15613" width="50" style="720" customWidth="1"/>
    <col min="15614" max="15614" width="186.33203125" style="720" customWidth="1"/>
    <col min="15615" max="15623" width="50" style="720" customWidth="1"/>
    <col min="15624" max="15624" width="186.33203125" style="720" customWidth="1"/>
    <col min="15625" max="15626" width="44.83203125" style="720" customWidth="1"/>
    <col min="15627" max="15627" width="49.83203125" style="720" customWidth="1"/>
    <col min="15628" max="15629" width="45" style="720" customWidth="1"/>
    <col min="15630" max="15630" width="50" style="720" customWidth="1"/>
    <col min="15631" max="15632" width="45" style="720" customWidth="1"/>
    <col min="15633" max="15633" width="50" style="720" customWidth="1"/>
    <col min="15634" max="15637" width="49.83203125" style="720" customWidth="1"/>
    <col min="15638" max="15638" width="53.5" style="720" customWidth="1"/>
    <col min="15639" max="15639" width="49.83203125" style="720" customWidth="1"/>
    <col min="15640" max="15640" width="34.1640625" style="720" customWidth="1"/>
    <col min="15641" max="15641" width="38.1640625" style="720" customWidth="1"/>
    <col min="15642" max="15642" width="40.83203125" style="720" customWidth="1"/>
    <col min="15643" max="15643" width="186.33203125" style="720" customWidth="1"/>
    <col min="15644" max="15859" width="9.33203125" style="720"/>
    <col min="15860" max="15860" width="186.33203125" style="720" customWidth="1"/>
    <col min="15861" max="15869" width="50" style="720" customWidth="1"/>
    <col min="15870" max="15870" width="186.33203125" style="720" customWidth="1"/>
    <col min="15871" max="15879" width="50" style="720" customWidth="1"/>
    <col min="15880" max="15880" width="186.33203125" style="720" customWidth="1"/>
    <col min="15881" max="15882" width="44.83203125" style="720" customWidth="1"/>
    <col min="15883" max="15883" width="49.83203125" style="720" customWidth="1"/>
    <col min="15884" max="15885" width="45" style="720" customWidth="1"/>
    <col min="15886" max="15886" width="50" style="720" customWidth="1"/>
    <col min="15887" max="15888" width="45" style="720" customWidth="1"/>
    <col min="15889" max="15889" width="50" style="720" customWidth="1"/>
    <col min="15890" max="15893" width="49.83203125" style="720" customWidth="1"/>
    <col min="15894" max="15894" width="53.5" style="720" customWidth="1"/>
    <col min="15895" max="15895" width="49.83203125" style="720" customWidth="1"/>
    <col min="15896" max="15896" width="34.1640625" style="720" customWidth="1"/>
    <col min="15897" max="15897" width="38.1640625" style="720" customWidth="1"/>
    <col min="15898" max="15898" width="40.83203125" style="720" customWidth="1"/>
    <col min="15899" max="15899" width="186.33203125" style="720" customWidth="1"/>
    <col min="15900" max="16115" width="9.33203125" style="720"/>
    <col min="16116" max="16116" width="186.33203125" style="720" customWidth="1"/>
    <col min="16117" max="16125" width="50" style="720" customWidth="1"/>
    <col min="16126" max="16126" width="186.33203125" style="720" customWidth="1"/>
    <col min="16127" max="16135" width="50" style="720" customWidth="1"/>
    <col min="16136" max="16136" width="186.33203125" style="720" customWidth="1"/>
    <col min="16137" max="16138" width="44.83203125" style="720" customWidth="1"/>
    <col min="16139" max="16139" width="49.83203125" style="720" customWidth="1"/>
    <col min="16140" max="16141" width="45" style="720" customWidth="1"/>
    <col min="16142" max="16142" width="50" style="720" customWidth="1"/>
    <col min="16143" max="16144" width="45" style="720" customWidth="1"/>
    <col min="16145" max="16145" width="50" style="720" customWidth="1"/>
    <col min="16146" max="16149" width="49.83203125" style="720" customWidth="1"/>
    <col min="16150" max="16150" width="53.5" style="720" customWidth="1"/>
    <col min="16151" max="16151" width="49.83203125" style="720" customWidth="1"/>
    <col min="16152" max="16152" width="34.1640625" style="720" customWidth="1"/>
    <col min="16153" max="16153" width="38.1640625" style="720" customWidth="1"/>
    <col min="16154" max="16154" width="40.83203125" style="720" customWidth="1"/>
    <col min="16155" max="16155" width="186.33203125" style="720" customWidth="1"/>
    <col min="16156" max="16384" width="9.33203125" style="720"/>
  </cols>
  <sheetData>
    <row r="1" spans="1:36" ht="38.25" customHeight="1" x14ac:dyDescent="0.7">
      <c r="A1" s="653"/>
      <c r="B1" s="719"/>
      <c r="C1" s="719"/>
      <c r="D1" s="719"/>
      <c r="E1" s="719"/>
      <c r="F1" s="719"/>
      <c r="G1" s="719"/>
      <c r="H1" s="719"/>
      <c r="I1" s="719"/>
      <c r="J1" s="719"/>
      <c r="K1" s="653"/>
      <c r="L1" s="719"/>
      <c r="M1" s="719"/>
      <c r="N1" s="719"/>
      <c r="O1" s="719"/>
      <c r="P1" s="719"/>
      <c r="Q1" s="719"/>
      <c r="R1" s="719"/>
      <c r="S1" s="719"/>
      <c r="T1" s="719"/>
      <c r="U1" s="653"/>
      <c r="V1" s="653"/>
      <c r="W1" s="653"/>
      <c r="X1" s="653"/>
      <c r="Y1" s="653"/>
      <c r="Z1" s="653"/>
      <c r="AA1" s="653"/>
      <c r="AB1" s="653"/>
      <c r="AC1" s="653"/>
      <c r="AD1" s="653"/>
      <c r="AE1" s="653"/>
      <c r="AF1" s="653"/>
      <c r="AG1" s="653"/>
      <c r="AH1" s="653"/>
      <c r="AI1" s="653"/>
      <c r="AJ1" s="653"/>
    </row>
    <row r="2" spans="1:36" ht="54" customHeight="1" x14ac:dyDescent="0.7">
      <c r="A2" s="653"/>
      <c r="B2" s="917" t="s">
        <v>223</v>
      </c>
      <c r="C2" s="917"/>
      <c r="D2" s="917"/>
      <c r="E2" s="917"/>
      <c r="F2" s="917"/>
      <c r="G2" s="917"/>
      <c r="H2" s="917"/>
      <c r="I2" s="917"/>
      <c r="J2" s="917"/>
      <c r="K2" s="653"/>
      <c r="L2" s="917" t="s">
        <v>223</v>
      </c>
      <c r="M2" s="917"/>
      <c r="N2" s="917"/>
      <c r="O2" s="917"/>
      <c r="P2" s="917"/>
      <c r="Q2" s="917"/>
      <c r="R2" s="917"/>
      <c r="S2" s="917"/>
      <c r="T2" s="917"/>
      <c r="U2" s="653"/>
      <c r="V2" s="917" t="s">
        <v>223</v>
      </c>
      <c r="W2" s="917"/>
      <c r="X2" s="917"/>
      <c r="Y2" s="917"/>
      <c r="Z2" s="917"/>
      <c r="AA2" s="917"/>
      <c r="AB2" s="917"/>
      <c r="AC2" s="917"/>
      <c r="AD2" s="917"/>
      <c r="AE2" s="917"/>
      <c r="AF2" s="917"/>
      <c r="AG2" s="917"/>
      <c r="AH2" s="917"/>
      <c r="AI2" s="917"/>
      <c r="AJ2" s="917"/>
    </row>
    <row r="3" spans="1:36" ht="54" customHeight="1" x14ac:dyDescent="0.7">
      <c r="A3" s="653"/>
      <c r="B3" s="917" t="s">
        <v>740</v>
      </c>
      <c r="C3" s="917"/>
      <c r="D3" s="917"/>
      <c r="E3" s="917"/>
      <c r="F3" s="917"/>
      <c r="G3" s="917"/>
      <c r="H3" s="917"/>
      <c r="I3" s="917"/>
      <c r="J3" s="917"/>
      <c r="K3" s="653"/>
      <c r="L3" s="917" t="s">
        <v>740</v>
      </c>
      <c r="M3" s="917"/>
      <c r="N3" s="917"/>
      <c r="O3" s="917"/>
      <c r="P3" s="917"/>
      <c r="Q3" s="917"/>
      <c r="R3" s="917"/>
      <c r="S3" s="917"/>
      <c r="T3" s="917"/>
      <c r="U3" s="653"/>
      <c r="V3" s="917" t="s">
        <v>740</v>
      </c>
      <c r="W3" s="917"/>
      <c r="X3" s="917"/>
      <c r="Y3" s="917"/>
      <c r="Z3" s="917"/>
      <c r="AA3" s="917"/>
      <c r="AB3" s="917"/>
      <c r="AC3" s="917"/>
      <c r="AD3" s="917"/>
      <c r="AE3" s="917"/>
      <c r="AF3" s="917"/>
      <c r="AG3" s="917"/>
      <c r="AH3" s="917"/>
      <c r="AI3" s="917"/>
      <c r="AJ3" s="917"/>
    </row>
    <row r="4" spans="1:36" ht="62.25" customHeight="1" thickBot="1" x14ac:dyDescent="0.75">
      <c r="A4" s="653"/>
      <c r="B4" s="719"/>
      <c r="C4" s="719"/>
      <c r="D4" s="719"/>
      <c r="E4" s="719"/>
      <c r="F4" s="719"/>
      <c r="G4" s="719"/>
      <c r="H4" s="719"/>
      <c r="I4" s="719"/>
      <c r="J4" s="654" t="s">
        <v>215</v>
      </c>
      <c r="K4" s="653"/>
      <c r="L4" s="719"/>
      <c r="M4" s="719"/>
      <c r="N4" s="719"/>
      <c r="O4" s="719"/>
      <c r="P4" s="719"/>
      <c r="Q4" s="719"/>
      <c r="R4" s="719"/>
      <c r="S4" s="719"/>
      <c r="T4" s="654" t="s">
        <v>215</v>
      </c>
      <c r="U4" s="653"/>
      <c r="V4" s="653"/>
      <c r="W4" s="653"/>
      <c r="X4" s="653"/>
      <c r="Y4" s="653"/>
      <c r="Z4" s="653"/>
      <c r="AA4" s="653"/>
      <c r="AB4" s="653"/>
      <c r="AC4" s="653"/>
      <c r="AD4" s="653"/>
      <c r="AE4" s="653"/>
      <c r="AF4" s="653"/>
      <c r="AG4" s="653"/>
      <c r="AH4" s="653"/>
      <c r="AI4" s="653"/>
      <c r="AJ4" s="654" t="s">
        <v>215</v>
      </c>
    </row>
    <row r="5" spans="1:36" s="721" customFormat="1" ht="55.5" customHeight="1" x14ac:dyDescent="0.6">
      <c r="A5" s="920" t="s">
        <v>741</v>
      </c>
      <c r="B5" s="922" t="s">
        <v>257</v>
      </c>
      <c r="C5" s="923"/>
      <c r="D5" s="924"/>
      <c r="E5" s="922" t="s">
        <v>258</v>
      </c>
      <c r="F5" s="923"/>
      <c r="G5" s="924"/>
      <c r="H5" s="922" t="s">
        <v>259</v>
      </c>
      <c r="I5" s="923"/>
      <c r="J5" s="924"/>
      <c r="K5" s="920" t="s">
        <v>741</v>
      </c>
      <c r="L5" s="922" t="s">
        <v>260</v>
      </c>
      <c r="M5" s="923"/>
      <c r="N5" s="924"/>
      <c r="O5" s="922" t="s">
        <v>334</v>
      </c>
      <c r="P5" s="923"/>
      <c r="Q5" s="924"/>
      <c r="R5" s="922" t="s">
        <v>240</v>
      </c>
      <c r="S5" s="923"/>
      <c r="T5" s="924"/>
      <c r="U5" s="920" t="s">
        <v>741</v>
      </c>
      <c r="V5" s="931" t="s">
        <v>742</v>
      </c>
      <c r="W5" s="932"/>
      <c r="X5" s="933"/>
      <c r="Y5" s="931" t="s">
        <v>743</v>
      </c>
      <c r="Z5" s="932"/>
      <c r="AA5" s="933"/>
      <c r="AB5" s="931" t="s">
        <v>263</v>
      </c>
      <c r="AC5" s="932"/>
      <c r="AD5" s="933"/>
      <c r="AE5" s="931" t="s">
        <v>241</v>
      </c>
      <c r="AF5" s="932"/>
      <c r="AG5" s="933"/>
      <c r="AH5" s="931" t="s">
        <v>744</v>
      </c>
      <c r="AI5" s="932"/>
      <c r="AJ5" s="933"/>
    </row>
    <row r="6" spans="1:36" s="721" customFormat="1" ht="54" customHeight="1" x14ac:dyDescent="0.6">
      <c r="A6" s="921"/>
      <c r="B6" s="925"/>
      <c r="C6" s="926"/>
      <c r="D6" s="927"/>
      <c r="E6" s="925"/>
      <c r="F6" s="926"/>
      <c r="G6" s="927"/>
      <c r="H6" s="925"/>
      <c r="I6" s="926"/>
      <c r="J6" s="927"/>
      <c r="K6" s="921"/>
      <c r="L6" s="925"/>
      <c r="M6" s="926"/>
      <c r="N6" s="927"/>
      <c r="O6" s="925"/>
      <c r="P6" s="926"/>
      <c r="Q6" s="927"/>
      <c r="R6" s="925"/>
      <c r="S6" s="926"/>
      <c r="T6" s="927"/>
      <c r="U6" s="921"/>
      <c r="V6" s="934"/>
      <c r="W6" s="935"/>
      <c r="X6" s="936"/>
      <c r="Y6" s="934"/>
      <c r="Z6" s="935"/>
      <c r="AA6" s="936"/>
      <c r="AB6" s="934"/>
      <c r="AC6" s="935"/>
      <c r="AD6" s="936"/>
      <c r="AE6" s="934"/>
      <c r="AF6" s="935"/>
      <c r="AG6" s="936"/>
      <c r="AH6" s="934"/>
      <c r="AI6" s="935"/>
      <c r="AJ6" s="936"/>
    </row>
    <row r="7" spans="1:36" s="722" customFormat="1" ht="94.5" customHeight="1" thickBot="1" x14ac:dyDescent="0.65">
      <c r="A7" s="689" t="s">
        <v>700</v>
      </c>
      <c r="B7" s="928"/>
      <c r="C7" s="929"/>
      <c r="D7" s="930"/>
      <c r="E7" s="928"/>
      <c r="F7" s="929"/>
      <c r="G7" s="930"/>
      <c r="H7" s="928"/>
      <c r="I7" s="929"/>
      <c r="J7" s="930"/>
      <c r="K7" s="689" t="s">
        <v>700</v>
      </c>
      <c r="L7" s="928"/>
      <c r="M7" s="929"/>
      <c r="N7" s="930"/>
      <c r="O7" s="928"/>
      <c r="P7" s="929"/>
      <c r="Q7" s="930"/>
      <c r="R7" s="928"/>
      <c r="S7" s="929"/>
      <c r="T7" s="930"/>
      <c r="U7" s="689" t="s">
        <v>700</v>
      </c>
      <c r="V7" s="937"/>
      <c r="W7" s="938"/>
      <c r="X7" s="939"/>
      <c r="Y7" s="937"/>
      <c r="Z7" s="938"/>
      <c r="AA7" s="939"/>
      <c r="AB7" s="937"/>
      <c r="AC7" s="938"/>
      <c r="AD7" s="939"/>
      <c r="AE7" s="937"/>
      <c r="AF7" s="938"/>
      <c r="AG7" s="939"/>
      <c r="AH7" s="937"/>
      <c r="AI7" s="938"/>
      <c r="AJ7" s="939"/>
    </row>
    <row r="8" spans="1:36" s="722" customFormat="1" ht="148.5" customHeight="1" thickBot="1" x14ac:dyDescent="0.65">
      <c r="A8" s="723"/>
      <c r="B8" s="669" t="s">
        <v>701</v>
      </c>
      <c r="C8" s="669" t="s">
        <v>702</v>
      </c>
      <c r="D8" s="669" t="s">
        <v>703</v>
      </c>
      <c r="E8" s="669" t="s">
        <v>701</v>
      </c>
      <c r="F8" s="669" t="s">
        <v>702</v>
      </c>
      <c r="G8" s="669" t="s">
        <v>703</v>
      </c>
      <c r="H8" s="669" t="s">
        <v>701</v>
      </c>
      <c r="I8" s="669" t="s">
        <v>702</v>
      </c>
      <c r="J8" s="669" t="s">
        <v>703</v>
      </c>
      <c r="K8" s="723"/>
      <c r="L8" s="669" t="s">
        <v>701</v>
      </c>
      <c r="M8" s="669" t="s">
        <v>702</v>
      </c>
      <c r="N8" s="669" t="s">
        <v>703</v>
      </c>
      <c r="O8" s="669" t="s">
        <v>701</v>
      </c>
      <c r="P8" s="669" t="s">
        <v>702</v>
      </c>
      <c r="Q8" s="669" t="s">
        <v>703</v>
      </c>
      <c r="R8" s="669" t="s">
        <v>701</v>
      </c>
      <c r="S8" s="669" t="s">
        <v>702</v>
      </c>
      <c r="T8" s="669" t="s">
        <v>703</v>
      </c>
      <c r="U8" s="723"/>
      <c r="V8" s="669" t="s">
        <v>701</v>
      </c>
      <c r="W8" s="669" t="s">
        <v>702</v>
      </c>
      <c r="X8" s="669" t="s">
        <v>703</v>
      </c>
      <c r="Y8" s="669" t="s">
        <v>701</v>
      </c>
      <c r="Z8" s="669" t="s">
        <v>702</v>
      </c>
      <c r="AA8" s="669" t="s">
        <v>703</v>
      </c>
      <c r="AB8" s="669" t="s">
        <v>701</v>
      </c>
      <c r="AC8" s="669" t="s">
        <v>702</v>
      </c>
      <c r="AD8" s="669" t="s">
        <v>703</v>
      </c>
      <c r="AE8" s="669" t="s">
        <v>701</v>
      </c>
      <c r="AF8" s="669" t="s">
        <v>702</v>
      </c>
      <c r="AG8" s="669" t="s">
        <v>703</v>
      </c>
      <c r="AH8" s="669" t="s">
        <v>701</v>
      </c>
      <c r="AI8" s="669" t="s">
        <v>702</v>
      </c>
      <c r="AJ8" s="669" t="s">
        <v>703</v>
      </c>
    </row>
    <row r="9" spans="1:36" s="724" customFormat="1" ht="45.75" customHeight="1" x14ac:dyDescent="0.7">
      <c r="A9" s="671" t="s">
        <v>704</v>
      </c>
      <c r="B9" s="672"/>
      <c r="C9" s="672"/>
      <c r="D9" s="672"/>
      <c r="E9" s="672"/>
      <c r="F9" s="672"/>
      <c r="G9" s="672"/>
      <c r="H9" s="672"/>
      <c r="I9" s="672"/>
      <c r="J9" s="672"/>
      <c r="K9" s="671" t="s">
        <v>704</v>
      </c>
      <c r="L9" s="672"/>
      <c r="M9" s="672"/>
      <c r="N9" s="672"/>
      <c r="O9" s="672"/>
      <c r="P9" s="672"/>
      <c r="Q9" s="672"/>
      <c r="R9" s="672"/>
      <c r="S9" s="672"/>
      <c r="T9" s="672"/>
      <c r="U9" s="671" t="s">
        <v>704</v>
      </c>
      <c r="V9" s="671"/>
      <c r="W9" s="671"/>
      <c r="X9" s="671"/>
      <c r="Y9" s="671"/>
      <c r="Z9" s="671"/>
      <c r="AA9" s="671"/>
      <c r="AB9" s="672"/>
      <c r="AC9" s="672"/>
      <c r="AD9" s="672"/>
      <c r="AE9" s="671"/>
      <c r="AF9" s="671"/>
      <c r="AG9" s="671"/>
      <c r="AH9" s="671"/>
      <c r="AI9" s="671"/>
      <c r="AJ9" s="671"/>
    </row>
    <row r="10" spans="1:36" s="724" customFormat="1" ht="48.75" customHeight="1" x14ac:dyDescent="0.7">
      <c r="A10" s="674" t="s">
        <v>705</v>
      </c>
      <c r="B10" s="675">
        <f>[4]int.kiadások2025!B9</f>
        <v>234624</v>
      </c>
      <c r="C10" s="725"/>
      <c r="D10" s="675">
        <f>SUM(B10:C10)</f>
        <v>234624</v>
      </c>
      <c r="E10" s="675">
        <f>[4]int.kiadások2025!C9</f>
        <v>34776</v>
      </c>
      <c r="F10" s="675"/>
      <c r="G10" s="675">
        <f t="shared" ref="G10:G27" si="0">SUM(E10:F10)</f>
        <v>34776</v>
      </c>
      <c r="H10" s="675">
        <f>[4]int.kiadások2025!D9</f>
        <v>6598</v>
      </c>
      <c r="I10" s="675"/>
      <c r="J10" s="675">
        <f>SUM(H10:I10)</f>
        <v>6598</v>
      </c>
      <c r="K10" s="674" t="s">
        <v>705</v>
      </c>
      <c r="L10" s="675">
        <f>[4]int.kiadások2025!E9</f>
        <v>0</v>
      </c>
      <c r="M10" s="675"/>
      <c r="N10" s="675">
        <f>SUM(L10:M10)</f>
        <v>0</v>
      </c>
      <c r="O10" s="675">
        <f>[4]int.kiadások2025!F9</f>
        <v>0</v>
      </c>
      <c r="P10" s="675"/>
      <c r="Q10" s="675">
        <f>SUM(O10:P10)</f>
        <v>0</v>
      </c>
      <c r="R10" s="676">
        <f>B10+E10+H10+L10+O10</f>
        <v>275998</v>
      </c>
      <c r="S10" s="676">
        <f>C10+F10+I10+M10+P10</f>
        <v>0</v>
      </c>
      <c r="T10" s="676">
        <f>D10+G10+J10+N10+Q10</f>
        <v>275998</v>
      </c>
      <c r="U10" s="674" t="s">
        <v>705</v>
      </c>
      <c r="V10" s="675">
        <f>[4]int.kiadások2025!I9</f>
        <v>0</v>
      </c>
      <c r="W10" s="675"/>
      <c r="X10" s="675">
        <f>SUM(V10:W10)</f>
        <v>0</v>
      </c>
      <c r="Y10" s="675">
        <f>[4]int.kiadások2025!J9</f>
        <v>0</v>
      </c>
      <c r="Z10" s="675"/>
      <c r="AA10" s="675">
        <f>SUM(Y10:Z10)</f>
        <v>0</v>
      </c>
      <c r="AB10" s="675">
        <f>[4]int.kiadások2025!K9</f>
        <v>0</v>
      </c>
      <c r="AC10" s="675"/>
      <c r="AD10" s="675">
        <f>SUM(AB10:AC10)</f>
        <v>0</v>
      </c>
      <c r="AE10" s="676">
        <f>V10+Y10+AB10</f>
        <v>0</v>
      </c>
      <c r="AF10" s="676">
        <f>W10+Z10+AC10</f>
        <v>0</v>
      </c>
      <c r="AG10" s="676">
        <f>X10+AA10+AD10</f>
        <v>0</v>
      </c>
      <c r="AH10" s="676">
        <f t="shared" ref="AH10:AJ29" si="1">R10+AE10</f>
        <v>275998</v>
      </c>
      <c r="AI10" s="676">
        <f t="shared" si="1"/>
        <v>0</v>
      </c>
      <c r="AJ10" s="676">
        <f t="shared" si="1"/>
        <v>275998</v>
      </c>
    </row>
    <row r="11" spans="1:36" s="724" customFormat="1" ht="48.75" customHeight="1" x14ac:dyDescent="0.7">
      <c r="A11" s="677" t="s">
        <v>706</v>
      </c>
      <c r="B11" s="675">
        <f>[4]int.kiadások2025!B10</f>
        <v>164413</v>
      </c>
      <c r="C11" s="675"/>
      <c r="D11" s="675">
        <f t="shared" ref="D11:D36" si="2">SUM(B11:C11)</f>
        <v>164413</v>
      </c>
      <c r="E11" s="675">
        <f>[4]int.kiadások2025!C10</f>
        <v>21263</v>
      </c>
      <c r="F11" s="675"/>
      <c r="G11" s="675">
        <f t="shared" si="0"/>
        <v>21263</v>
      </c>
      <c r="H11" s="675">
        <f>[4]int.kiadások2025!D10</f>
        <v>3058</v>
      </c>
      <c r="I11" s="675"/>
      <c r="J11" s="675">
        <f t="shared" ref="J11:J27" si="3">SUM(H11:I11)</f>
        <v>3058</v>
      </c>
      <c r="K11" s="677" t="s">
        <v>706</v>
      </c>
      <c r="L11" s="675">
        <f>[4]int.kiadások2025!E10</f>
        <v>0</v>
      </c>
      <c r="M11" s="675"/>
      <c r="N11" s="675">
        <f t="shared" ref="N11:N27" si="4">SUM(L11:M11)</f>
        <v>0</v>
      </c>
      <c r="O11" s="675">
        <f>[4]int.kiadások2025!F10</f>
        <v>0</v>
      </c>
      <c r="P11" s="675"/>
      <c r="Q11" s="675">
        <f t="shared" ref="Q11:Q27" si="5">SUM(O11:P11)</f>
        <v>0</v>
      </c>
      <c r="R11" s="676">
        <f t="shared" ref="R11:T27" si="6">B11+E11+H11+L11+O11</f>
        <v>188734</v>
      </c>
      <c r="S11" s="676">
        <f t="shared" si="6"/>
        <v>0</v>
      </c>
      <c r="T11" s="676">
        <f t="shared" si="6"/>
        <v>188734</v>
      </c>
      <c r="U11" s="677" t="s">
        <v>706</v>
      </c>
      <c r="V11" s="675">
        <f>[4]int.kiadások2025!I10</f>
        <v>0</v>
      </c>
      <c r="W11" s="675"/>
      <c r="X11" s="675">
        <f t="shared" ref="X11:X29" si="7">SUM(V11:W11)</f>
        <v>0</v>
      </c>
      <c r="Y11" s="675">
        <f>[4]int.kiadások2025!J10</f>
        <v>0</v>
      </c>
      <c r="Z11" s="675"/>
      <c r="AA11" s="675">
        <f t="shared" ref="AA11:AA27" si="8">SUM(Y11:Z11)</f>
        <v>0</v>
      </c>
      <c r="AB11" s="675">
        <f>[4]int.kiadások2025!K10</f>
        <v>0</v>
      </c>
      <c r="AC11" s="675"/>
      <c r="AD11" s="675">
        <f t="shared" ref="AD11:AD27" si="9">SUM(AB11:AC11)</f>
        <v>0</v>
      </c>
      <c r="AE11" s="676">
        <f t="shared" ref="AE11:AG27" si="10">V11+Y11+AB11</f>
        <v>0</v>
      </c>
      <c r="AF11" s="676">
        <f t="shared" si="10"/>
        <v>0</v>
      </c>
      <c r="AG11" s="676">
        <f t="shared" si="10"/>
        <v>0</v>
      </c>
      <c r="AH11" s="676">
        <f t="shared" si="1"/>
        <v>188734</v>
      </c>
      <c r="AI11" s="676">
        <f t="shared" si="1"/>
        <v>0</v>
      </c>
      <c r="AJ11" s="676">
        <f t="shared" si="1"/>
        <v>188734</v>
      </c>
    </row>
    <row r="12" spans="1:36" s="724" customFormat="1" ht="48.75" customHeight="1" x14ac:dyDescent="0.7">
      <c r="A12" s="677" t="s">
        <v>707</v>
      </c>
      <c r="B12" s="675">
        <f>[4]int.kiadások2025!B11</f>
        <v>173152</v>
      </c>
      <c r="C12" s="675"/>
      <c r="D12" s="675">
        <f t="shared" si="2"/>
        <v>173152</v>
      </c>
      <c r="E12" s="675">
        <f>[4]int.kiadások2025!C11</f>
        <v>22668</v>
      </c>
      <c r="F12" s="675"/>
      <c r="G12" s="675">
        <f t="shared" si="0"/>
        <v>22668</v>
      </c>
      <c r="H12" s="675">
        <f>[4]int.kiadások2025!D11</f>
        <v>3904</v>
      </c>
      <c r="I12" s="675"/>
      <c r="J12" s="675">
        <f t="shared" si="3"/>
        <v>3904</v>
      </c>
      <c r="K12" s="677" t="s">
        <v>707</v>
      </c>
      <c r="L12" s="675">
        <f>[4]int.kiadások2025!E11</f>
        <v>0</v>
      </c>
      <c r="M12" s="675"/>
      <c r="N12" s="675">
        <f t="shared" si="4"/>
        <v>0</v>
      </c>
      <c r="O12" s="675">
        <f>[4]int.kiadások2025!F11</f>
        <v>0</v>
      </c>
      <c r="P12" s="675"/>
      <c r="Q12" s="675">
        <f t="shared" si="5"/>
        <v>0</v>
      </c>
      <c r="R12" s="676">
        <f t="shared" si="6"/>
        <v>199724</v>
      </c>
      <c r="S12" s="676">
        <f t="shared" si="6"/>
        <v>0</v>
      </c>
      <c r="T12" s="676">
        <f t="shared" si="6"/>
        <v>199724</v>
      </c>
      <c r="U12" s="677" t="s">
        <v>707</v>
      </c>
      <c r="V12" s="675">
        <f>[4]int.kiadások2025!I11</f>
        <v>0</v>
      </c>
      <c r="W12" s="675"/>
      <c r="X12" s="675">
        <f t="shared" si="7"/>
        <v>0</v>
      </c>
      <c r="Y12" s="675">
        <f>[4]int.kiadások2025!J11</f>
        <v>0</v>
      </c>
      <c r="Z12" s="675"/>
      <c r="AA12" s="675">
        <f t="shared" si="8"/>
        <v>0</v>
      </c>
      <c r="AB12" s="675">
        <f>[4]int.kiadások2025!K11</f>
        <v>0</v>
      </c>
      <c r="AC12" s="675"/>
      <c r="AD12" s="675">
        <f t="shared" si="9"/>
        <v>0</v>
      </c>
      <c r="AE12" s="676">
        <f t="shared" si="10"/>
        <v>0</v>
      </c>
      <c r="AF12" s="676">
        <f t="shared" si="10"/>
        <v>0</v>
      </c>
      <c r="AG12" s="676">
        <f t="shared" si="10"/>
        <v>0</v>
      </c>
      <c r="AH12" s="676">
        <f t="shared" si="1"/>
        <v>199724</v>
      </c>
      <c r="AI12" s="676">
        <f t="shared" si="1"/>
        <v>0</v>
      </c>
      <c r="AJ12" s="676">
        <f t="shared" si="1"/>
        <v>199724</v>
      </c>
    </row>
    <row r="13" spans="1:36" s="724" customFormat="1" ht="48.75" customHeight="1" x14ac:dyDescent="0.7">
      <c r="A13" s="677" t="s">
        <v>708</v>
      </c>
      <c r="B13" s="675">
        <f>[4]int.kiadások2025!B12</f>
        <v>206365</v>
      </c>
      <c r="C13" s="675"/>
      <c r="D13" s="675">
        <f t="shared" si="2"/>
        <v>206365</v>
      </c>
      <c r="E13" s="675">
        <f>[4]int.kiadások2025!C12</f>
        <v>30643</v>
      </c>
      <c r="F13" s="675"/>
      <c r="G13" s="675">
        <f t="shared" si="0"/>
        <v>30643</v>
      </c>
      <c r="H13" s="675">
        <f>[4]int.kiadások2025!D12</f>
        <v>4113</v>
      </c>
      <c r="I13" s="675"/>
      <c r="J13" s="675">
        <f t="shared" si="3"/>
        <v>4113</v>
      </c>
      <c r="K13" s="677" t="s">
        <v>708</v>
      </c>
      <c r="L13" s="675">
        <f>[4]int.kiadások2025!E12</f>
        <v>0</v>
      </c>
      <c r="M13" s="675"/>
      <c r="N13" s="675">
        <f t="shared" si="4"/>
        <v>0</v>
      </c>
      <c r="O13" s="675">
        <f>[4]int.kiadások2025!F12</f>
        <v>0</v>
      </c>
      <c r="P13" s="675"/>
      <c r="Q13" s="675">
        <f t="shared" si="5"/>
        <v>0</v>
      </c>
      <c r="R13" s="676">
        <f t="shared" si="6"/>
        <v>241121</v>
      </c>
      <c r="S13" s="676">
        <f t="shared" si="6"/>
        <v>0</v>
      </c>
      <c r="T13" s="676">
        <f t="shared" si="6"/>
        <v>241121</v>
      </c>
      <c r="U13" s="677" t="s">
        <v>708</v>
      </c>
      <c r="V13" s="675">
        <f>[4]int.kiadások2025!I12</f>
        <v>0</v>
      </c>
      <c r="W13" s="675"/>
      <c r="X13" s="675">
        <f t="shared" si="7"/>
        <v>0</v>
      </c>
      <c r="Y13" s="675">
        <f>[4]int.kiadások2025!J12</f>
        <v>0</v>
      </c>
      <c r="Z13" s="675"/>
      <c r="AA13" s="675">
        <f t="shared" si="8"/>
        <v>0</v>
      </c>
      <c r="AB13" s="675">
        <f>[4]int.kiadások2025!K12</f>
        <v>0</v>
      </c>
      <c r="AC13" s="675"/>
      <c r="AD13" s="675">
        <f t="shared" si="9"/>
        <v>0</v>
      </c>
      <c r="AE13" s="676">
        <f t="shared" si="10"/>
        <v>0</v>
      </c>
      <c r="AF13" s="676">
        <f t="shared" si="10"/>
        <v>0</v>
      </c>
      <c r="AG13" s="676">
        <f t="shared" si="10"/>
        <v>0</v>
      </c>
      <c r="AH13" s="676">
        <f t="shared" si="1"/>
        <v>241121</v>
      </c>
      <c r="AI13" s="676">
        <f t="shared" si="1"/>
        <v>0</v>
      </c>
      <c r="AJ13" s="676">
        <f t="shared" si="1"/>
        <v>241121</v>
      </c>
    </row>
    <row r="14" spans="1:36" s="724" customFormat="1" ht="48.75" customHeight="1" x14ac:dyDescent="0.7">
      <c r="A14" s="677" t="s">
        <v>709</v>
      </c>
      <c r="B14" s="675">
        <f>[4]int.kiadások2025!B13</f>
        <v>195929</v>
      </c>
      <c r="C14" s="675"/>
      <c r="D14" s="675">
        <f t="shared" si="2"/>
        <v>195929</v>
      </c>
      <c r="E14" s="675">
        <f>[4]int.kiadások2025!C13</f>
        <v>28860</v>
      </c>
      <c r="F14" s="675"/>
      <c r="G14" s="675">
        <f t="shared" si="0"/>
        <v>28860</v>
      </c>
      <c r="H14" s="675">
        <f>[4]int.kiadások2025!D13</f>
        <v>3491</v>
      </c>
      <c r="I14" s="675"/>
      <c r="J14" s="675">
        <f t="shared" si="3"/>
        <v>3491</v>
      </c>
      <c r="K14" s="677" t="s">
        <v>709</v>
      </c>
      <c r="L14" s="675">
        <f>[4]int.kiadások2025!E13</f>
        <v>0</v>
      </c>
      <c r="M14" s="675"/>
      <c r="N14" s="675">
        <f t="shared" si="4"/>
        <v>0</v>
      </c>
      <c r="O14" s="675">
        <f>[4]int.kiadások2025!F13</f>
        <v>0</v>
      </c>
      <c r="P14" s="675"/>
      <c r="Q14" s="675">
        <f t="shared" si="5"/>
        <v>0</v>
      </c>
      <c r="R14" s="676">
        <f t="shared" si="6"/>
        <v>228280</v>
      </c>
      <c r="S14" s="676">
        <f t="shared" si="6"/>
        <v>0</v>
      </c>
      <c r="T14" s="676">
        <f t="shared" si="6"/>
        <v>228280</v>
      </c>
      <c r="U14" s="677" t="s">
        <v>709</v>
      </c>
      <c r="V14" s="675">
        <f>[4]int.kiadások2025!I13</f>
        <v>0</v>
      </c>
      <c r="W14" s="675"/>
      <c r="X14" s="675">
        <f t="shared" si="7"/>
        <v>0</v>
      </c>
      <c r="Y14" s="675">
        <f>[4]int.kiadások2025!J13</f>
        <v>0</v>
      </c>
      <c r="Z14" s="675"/>
      <c r="AA14" s="675">
        <f t="shared" si="8"/>
        <v>0</v>
      </c>
      <c r="AB14" s="675">
        <f>[4]int.kiadások2025!K13</f>
        <v>0</v>
      </c>
      <c r="AC14" s="675"/>
      <c r="AD14" s="675">
        <f t="shared" si="9"/>
        <v>0</v>
      </c>
      <c r="AE14" s="676">
        <f t="shared" si="10"/>
        <v>0</v>
      </c>
      <c r="AF14" s="676">
        <f t="shared" si="10"/>
        <v>0</v>
      </c>
      <c r="AG14" s="676">
        <f t="shared" si="10"/>
        <v>0</v>
      </c>
      <c r="AH14" s="676">
        <f t="shared" si="1"/>
        <v>228280</v>
      </c>
      <c r="AI14" s="676">
        <f t="shared" si="1"/>
        <v>0</v>
      </c>
      <c r="AJ14" s="676">
        <f t="shared" si="1"/>
        <v>228280</v>
      </c>
    </row>
    <row r="15" spans="1:36" s="724" customFormat="1" ht="48.75" customHeight="1" x14ac:dyDescent="0.7">
      <c r="A15" s="677" t="s">
        <v>710</v>
      </c>
      <c r="B15" s="675">
        <f>[4]int.kiadások2025!B14</f>
        <v>180466</v>
      </c>
      <c r="C15" s="675"/>
      <c r="D15" s="675">
        <f t="shared" si="2"/>
        <v>180466</v>
      </c>
      <c r="E15" s="675">
        <f>[4]int.kiadások2025!C14</f>
        <v>23773</v>
      </c>
      <c r="F15" s="675"/>
      <c r="G15" s="675">
        <f t="shared" si="0"/>
        <v>23773</v>
      </c>
      <c r="H15" s="675">
        <f>[4]int.kiadások2025!D14</f>
        <v>3040</v>
      </c>
      <c r="I15" s="675"/>
      <c r="J15" s="675">
        <f t="shared" si="3"/>
        <v>3040</v>
      </c>
      <c r="K15" s="677" t="s">
        <v>710</v>
      </c>
      <c r="L15" s="675">
        <f>[4]int.kiadások2025!E14</f>
        <v>0</v>
      </c>
      <c r="M15" s="675"/>
      <c r="N15" s="675">
        <f t="shared" si="4"/>
        <v>0</v>
      </c>
      <c r="O15" s="675">
        <f>[4]int.kiadások2025!F14</f>
        <v>0</v>
      </c>
      <c r="P15" s="675"/>
      <c r="Q15" s="675">
        <f t="shared" si="5"/>
        <v>0</v>
      </c>
      <c r="R15" s="676">
        <f t="shared" si="6"/>
        <v>207279</v>
      </c>
      <c r="S15" s="676">
        <f t="shared" si="6"/>
        <v>0</v>
      </c>
      <c r="T15" s="676">
        <f t="shared" si="6"/>
        <v>207279</v>
      </c>
      <c r="U15" s="677" t="s">
        <v>710</v>
      </c>
      <c r="V15" s="675">
        <f>[4]int.kiadások2025!I14</f>
        <v>0</v>
      </c>
      <c r="W15" s="675"/>
      <c r="X15" s="675">
        <f t="shared" si="7"/>
        <v>0</v>
      </c>
      <c r="Y15" s="675">
        <f>[4]int.kiadások2025!J14</f>
        <v>0</v>
      </c>
      <c r="Z15" s="675"/>
      <c r="AA15" s="675">
        <f t="shared" si="8"/>
        <v>0</v>
      </c>
      <c r="AB15" s="675">
        <f>[4]int.kiadások2025!K14</f>
        <v>0</v>
      </c>
      <c r="AC15" s="675"/>
      <c r="AD15" s="675">
        <f t="shared" si="9"/>
        <v>0</v>
      </c>
      <c r="AE15" s="676">
        <f t="shared" si="10"/>
        <v>0</v>
      </c>
      <c r="AF15" s="676">
        <f t="shared" si="10"/>
        <v>0</v>
      </c>
      <c r="AG15" s="676">
        <f t="shared" si="10"/>
        <v>0</v>
      </c>
      <c r="AH15" s="676">
        <f t="shared" si="1"/>
        <v>207279</v>
      </c>
      <c r="AI15" s="676">
        <f t="shared" si="1"/>
        <v>0</v>
      </c>
      <c r="AJ15" s="676">
        <f t="shared" si="1"/>
        <v>207279</v>
      </c>
    </row>
    <row r="16" spans="1:36" s="724" customFormat="1" ht="48.75" customHeight="1" x14ac:dyDescent="0.7">
      <c r="A16" s="677" t="s">
        <v>712</v>
      </c>
      <c r="B16" s="675">
        <f>[4]int.kiadások2025!B15</f>
        <v>137202</v>
      </c>
      <c r="C16" s="675"/>
      <c r="D16" s="675">
        <f t="shared" si="2"/>
        <v>137202</v>
      </c>
      <c r="E16" s="675">
        <f>[4]int.kiadások2025!C15</f>
        <v>17761</v>
      </c>
      <c r="F16" s="675"/>
      <c r="G16" s="675">
        <f t="shared" si="0"/>
        <v>17761</v>
      </c>
      <c r="H16" s="675">
        <f>[4]int.kiadások2025!D15</f>
        <v>3063</v>
      </c>
      <c r="I16" s="675"/>
      <c r="J16" s="675">
        <f t="shared" si="3"/>
        <v>3063</v>
      </c>
      <c r="K16" s="677" t="s">
        <v>712</v>
      </c>
      <c r="L16" s="675">
        <f>[4]int.kiadások2025!E15</f>
        <v>0</v>
      </c>
      <c r="M16" s="675"/>
      <c r="N16" s="675">
        <f t="shared" si="4"/>
        <v>0</v>
      </c>
      <c r="O16" s="675">
        <f>[4]int.kiadások2025!F15</f>
        <v>0</v>
      </c>
      <c r="P16" s="675"/>
      <c r="Q16" s="675">
        <f t="shared" si="5"/>
        <v>0</v>
      </c>
      <c r="R16" s="676">
        <f t="shared" si="6"/>
        <v>158026</v>
      </c>
      <c r="S16" s="676">
        <f t="shared" si="6"/>
        <v>0</v>
      </c>
      <c r="T16" s="676">
        <f t="shared" si="6"/>
        <v>158026</v>
      </c>
      <c r="U16" s="677" t="s">
        <v>712</v>
      </c>
      <c r="V16" s="675">
        <f>[4]int.kiadások2025!I15</f>
        <v>0</v>
      </c>
      <c r="W16" s="675"/>
      <c r="X16" s="675">
        <f t="shared" si="7"/>
        <v>0</v>
      </c>
      <c r="Y16" s="675">
        <f>[4]int.kiadások2025!J15</f>
        <v>0</v>
      </c>
      <c r="Z16" s="675"/>
      <c r="AA16" s="675">
        <f t="shared" si="8"/>
        <v>0</v>
      </c>
      <c r="AB16" s="675">
        <f>[4]int.kiadások2025!K15</f>
        <v>0</v>
      </c>
      <c r="AC16" s="675"/>
      <c r="AD16" s="675">
        <f t="shared" si="9"/>
        <v>0</v>
      </c>
      <c r="AE16" s="676">
        <f t="shared" si="10"/>
        <v>0</v>
      </c>
      <c r="AF16" s="676">
        <f t="shared" si="10"/>
        <v>0</v>
      </c>
      <c r="AG16" s="676">
        <f t="shared" si="10"/>
        <v>0</v>
      </c>
      <c r="AH16" s="676">
        <f t="shared" si="1"/>
        <v>158026</v>
      </c>
      <c r="AI16" s="676">
        <f t="shared" si="1"/>
        <v>0</v>
      </c>
      <c r="AJ16" s="676">
        <f t="shared" si="1"/>
        <v>158026</v>
      </c>
    </row>
    <row r="17" spans="1:36" s="724" customFormat="1" ht="48.75" customHeight="1" x14ac:dyDescent="0.7">
      <c r="A17" s="677" t="s">
        <v>713</v>
      </c>
      <c r="B17" s="675">
        <f>[4]int.kiadások2025!B16</f>
        <v>146204</v>
      </c>
      <c r="C17" s="675"/>
      <c r="D17" s="675">
        <f t="shared" si="2"/>
        <v>146204</v>
      </c>
      <c r="E17" s="675">
        <f>[4]int.kiadások2025!C16</f>
        <v>19051</v>
      </c>
      <c r="F17" s="675"/>
      <c r="G17" s="675">
        <f t="shared" si="0"/>
        <v>19051</v>
      </c>
      <c r="H17" s="675">
        <f>[4]int.kiadások2025!D16</f>
        <v>3688</v>
      </c>
      <c r="I17" s="675"/>
      <c r="J17" s="675">
        <f t="shared" si="3"/>
        <v>3688</v>
      </c>
      <c r="K17" s="677" t="s">
        <v>713</v>
      </c>
      <c r="L17" s="675">
        <f>[4]int.kiadások2025!E16</f>
        <v>0</v>
      </c>
      <c r="M17" s="675"/>
      <c r="N17" s="675">
        <f t="shared" si="4"/>
        <v>0</v>
      </c>
      <c r="O17" s="675">
        <f>[4]int.kiadások2025!F16</f>
        <v>0</v>
      </c>
      <c r="P17" s="675"/>
      <c r="Q17" s="675">
        <f t="shared" si="5"/>
        <v>0</v>
      </c>
      <c r="R17" s="676">
        <f t="shared" si="6"/>
        <v>168943</v>
      </c>
      <c r="S17" s="676">
        <f t="shared" si="6"/>
        <v>0</v>
      </c>
      <c r="T17" s="676">
        <f t="shared" si="6"/>
        <v>168943</v>
      </c>
      <c r="U17" s="677" t="s">
        <v>713</v>
      </c>
      <c r="V17" s="675">
        <f>[4]int.kiadások2025!I16</f>
        <v>0</v>
      </c>
      <c r="W17" s="675"/>
      <c r="X17" s="675">
        <f t="shared" si="7"/>
        <v>0</v>
      </c>
      <c r="Y17" s="675">
        <f>[4]int.kiadások2025!J16</f>
        <v>0</v>
      </c>
      <c r="Z17" s="675"/>
      <c r="AA17" s="675">
        <f t="shared" si="8"/>
        <v>0</v>
      </c>
      <c r="AB17" s="675">
        <f>[4]int.kiadások2025!K16</f>
        <v>0</v>
      </c>
      <c r="AC17" s="675"/>
      <c r="AD17" s="675">
        <f t="shared" si="9"/>
        <v>0</v>
      </c>
      <c r="AE17" s="676">
        <f t="shared" si="10"/>
        <v>0</v>
      </c>
      <c r="AF17" s="676">
        <f t="shared" si="10"/>
        <v>0</v>
      </c>
      <c r="AG17" s="676">
        <f t="shared" si="10"/>
        <v>0</v>
      </c>
      <c r="AH17" s="676">
        <f t="shared" si="1"/>
        <v>168943</v>
      </c>
      <c r="AI17" s="676">
        <f t="shared" si="1"/>
        <v>0</v>
      </c>
      <c r="AJ17" s="676">
        <f t="shared" si="1"/>
        <v>168943</v>
      </c>
    </row>
    <row r="18" spans="1:36" s="724" customFormat="1" ht="48.75" customHeight="1" x14ac:dyDescent="0.7">
      <c r="A18" s="677" t="s">
        <v>714</v>
      </c>
      <c r="B18" s="675">
        <f>[4]int.kiadások2025!B17</f>
        <v>198162</v>
      </c>
      <c r="C18" s="675"/>
      <c r="D18" s="675">
        <f t="shared" si="2"/>
        <v>198162</v>
      </c>
      <c r="E18" s="675">
        <f>[4]int.kiadások2025!C17</f>
        <v>29368</v>
      </c>
      <c r="F18" s="675"/>
      <c r="G18" s="675">
        <f t="shared" si="0"/>
        <v>29368</v>
      </c>
      <c r="H18" s="675">
        <f>[4]int.kiadások2025!D17</f>
        <v>3330</v>
      </c>
      <c r="I18" s="675"/>
      <c r="J18" s="675">
        <f t="shared" si="3"/>
        <v>3330</v>
      </c>
      <c r="K18" s="677" t="s">
        <v>714</v>
      </c>
      <c r="L18" s="675">
        <f>[4]int.kiadások2025!E17</f>
        <v>0</v>
      </c>
      <c r="M18" s="675"/>
      <c r="N18" s="675">
        <f t="shared" si="4"/>
        <v>0</v>
      </c>
      <c r="O18" s="675">
        <f>[4]int.kiadások2025!F17</f>
        <v>0</v>
      </c>
      <c r="P18" s="675"/>
      <c r="Q18" s="675">
        <f t="shared" si="5"/>
        <v>0</v>
      </c>
      <c r="R18" s="676">
        <f t="shared" si="6"/>
        <v>230860</v>
      </c>
      <c r="S18" s="676">
        <f t="shared" si="6"/>
        <v>0</v>
      </c>
      <c r="T18" s="676">
        <f t="shared" si="6"/>
        <v>230860</v>
      </c>
      <c r="U18" s="677" t="s">
        <v>714</v>
      </c>
      <c r="V18" s="675">
        <f>[4]int.kiadások2025!I17</f>
        <v>0</v>
      </c>
      <c r="W18" s="675"/>
      <c r="X18" s="675">
        <f t="shared" si="7"/>
        <v>0</v>
      </c>
      <c r="Y18" s="675">
        <f>[4]int.kiadások2025!J17</f>
        <v>0</v>
      </c>
      <c r="Z18" s="675"/>
      <c r="AA18" s="675">
        <f t="shared" si="8"/>
        <v>0</v>
      </c>
      <c r="AB18" s="675">
        <f>[4]int.kiadások2025!K17</f>
        <v>0</v>
      </c>
      <c r="AC18" s="675"/>
      <c r="AD18" s="675">
        <f t="shared" si="9"/>
        <v>0</v>
      </c>
      <c r="AE18" s="676">
        <f t="shared" si="10"/>
        <v>0</v>
      </c>
      <c r="AF18" s="676">
        <f t="shared" si="10"/>
        <v>0</v>
      </c>
      <c r="AG18" s="676">
        <f t="shared" si="10"/>
        <v>0</v>
      </c>
      <c r="AH18" s="676">
        <f t="shared" si="1"/>
        <v>230860</v>
      </c>
      <c r="AI18" s="676">
        <f t="shared" si="1"/>
        <v>0</v>
      </c>
      <c r="AJ18" s="676">
        <f t="shared" si="1"/>
        <v>230860</v>
      </c>
    </row>
    <row r="19" spans="1:36" s="724" customFormat="1" ht="48.75" customHeight="1" x14ac:dyDescent="0.7">
      <c r="A19" s="677" t="s">
        <v>715</v>
      </c>
      <c r="B19" s="675">
        <f>[4]int.kiadások2025!B18</f>
        <v>247648</v>
      </c>
      <c r="C19" s="675"/>
      <c r="D19" s="675">
        <f t="shared" si="2"/>
        <v>247648</v>
      </c>
      <c r="E19" s="675">
        <f>[4]int.kiadások2025!C18</f>
        <v>36060</v>
      </c>
      <c r="F19" s="675"/>
      <c r="G19" s="675">
        <f t="shared" si="0"/>
        <v>36060</v>
      </c>
      <c r="H19" s="675">
        <f>[4]int.kiadások2025!D18</f>
        <v>4944</v>
      </c>
      <c r="I19" s="675"/>
      <c r="J19" s="675">
        <f t="shared" si="3"/>
        <v>4944</v>
      </c>
      <c r="K19" s="677" t="s">
        <v>715</v>
      </c>
      <c r="L19" s="675">
        <f>[4]int.kiadások2025!E18</f>
        <v>0</v>
      </c>
      <c r="M19" s="675"/>
      <c r="N19" s="675">
        <f t="shared" si="4"/>
        <v>0</v>
      </c>
      <c r="O19" s="675">
        <f>[4]int.kiadások2025!F18</f>
        <v>0</v>
      </c>
      <c r="P19" s="675"/>
      <c r="Q19" s="675">
        <f t="shared" si="5"/>
        <v>0</v>
      </c>
      <c r="R19" s="676">
        <f t="shared" si="6"/>
        <v>288652</v>
      </c>
      <c r="S19" s="676">
        <f t="shared" si="6"/>
        <v>0</v>
      </c>
      <c r="T19" s="676">
        <f t="shared" si="6"/>
        <v>288652</v>
      </c>
      <c r="U19" s="677" t="s">
        <v>715</v>
      </c>
      <c r="V19" s="675">
        <f>[4]int.kiadások2025!I18</f>
        <v>0</v>
      </c>
      <c r="W19" s="675"/>
      <c r="X19" s="675">
        <f t="shared" si="7"/>
        <v>0</v>
      </c>
      <c r="Y19" s="675">
        <f>[4]int.kiadások2025!J18</f>
        <v>0</v>
      </c>
      <c r="Z19" s="675"/>
      <c r="AA19" s="675">
        <f t="shared" si="8"/>
        <v>0</v>
      </c>
      <c r="AB19" s="675">
        <f>[4]int.kiadások2025!K18</f>
        <v>0</v>
      </c>
      <c r="AC19" s="675"/>
      <c r="AD19" s="675">
        <f t="shared" si="9"/>
        <v>0</v>
      </c>
      <c r="AE19" s="676">
        <f t="shared" si="10"/>
        <v>0</v>
      </c>
      <c r="AF19" s="676">
        <f t="shared" si="10"/>
        <v>0</v>
      </c>
      <c r="AG19" s="676">
        <f t="shared" si="10"/>
        <v>0</v>
      </c>
      <c r="AH19" s="676">
        <f t="shared" si="1"/>
        <v>288652</v>
      </c>
      <c r="AI19" s="676">
        <f t="shared" si="1"/>
        <v>0</v>
      </c>
      <c r="AJ19" s="676">
        <f t="shared" si="1"/>
        <v>288652</v>
      </c>
    </row>
    <row r="20" spans="1:36" s="724" customFormat="1" ht="48.75" customHeight="1" x14ac:dyDescent="0.7">
      <c r="A20" s="677" t="s">
        <v>716</v>
      </c>
      <c r="B20" s="675">
        <f>[4]int.kiadások2025!B19</f>
        <v>118095</v>
      </c>
      <c r="C20" s="675"/>
      <c r="D20" s="675">
        <f t="shared" si="2"/>
        <v>118095</v>
      </c>
      <c r="E20" s="675">
        <f>[4]int.kiadások2025!C19</f>
        <v>15294</v>
      </c>
      <c r="F20" s="675"/>
      <c r="G20" s="675">
        <f t="shared" si="0"/>
        <v>15294</v>
      </c>
      <c r="H20" s="675">
        <f>[4]int.kiadások2025!D19</f>
        <v>2635</v>
      </c>
      <c r="I20" s="675"/>
      <c r="J20" s="675">
        <f t="shared" si="3"/>
        <v>2635</v>
      </c>
      <c r="K20" s="677" t="s">
        <v>716</v>
      </c>
      <c r="L20" s="675">
        <f>[4]int.kiadások2025!E19</f>
        <v>0</v>
      </c>
      <c r="M20" s="675"/>
      <c r="N20" s="675">
        <f t="shared" si="4"/>
        <v>0</v>
      </c>
      <c r="O20" s="675">
        <f>[4]int.kiadások2025!F19</f>
        <v>0</v>
      </c>
      <c r="P20" s="675"/>
      <c r="Q20" s="675">
        <f t="shared" si="5"/>
        <v>0</v>
      </c>
      <c r="R20" s="676">
        <f t="shared" si="6"/>
        <v>136024</v>
      </c>
      <c r="S20" s="676">
        <f t="shared" si="6"/>
        <v>0</v>
      </c>
      <c r="T20" s="676">
        <f t="shared" si="6"/>
        <v>136024</v>
      </c>
      <c r="U20" s="677" t="s">
        <v>716</v>
      </c>
      <c r="V20" s="675">
        <f>[4]int.kiadások2025!I19</f>
        <v>0</v>
      </c>
      <c r="W20" s="675"/>
      <c r="X20" s="675">
        <f t="shared" si="7"/>
        <v>0</v>
      </c>
      <c r="Y20" s="675">
        <f>[4]int.kiadások2025!J19</f>
        <v>0</v>
      </c>
      <c r="Z20" s="675"/>
      <c r="AA20" s="675">
        <f t="shared" si="8"/>
        <v>0</v>
      </c>
      <c r="AB20" s="675">
        <f>[4]int.kiadások2025!K19</f>
        <v>0</v>
      </c>
      <c r="AC20" s="675"/>
      <c r="AD20" s="675">
        <f t="shared" si="9"/>
        <v>0</v>
      </c>
      <c r="AE20" s="676">
        <f t="shared" si="10"/>
        <v>0</v>
      </c>
      <c r="AF20" s="676">
        <f t="shared" si="10"/>
        <v>0</v>
      </c>
      <c r="AG20" s="676">
        <f t="shared" si="10"/>
        <v>0</v>
      </c>
      <c r="AH20" s="676">
        <f t="shared" si="1"/>
        <v>136024</v>
      </c>
      <c r="AI20" s="676">
        <f t="shared" si="1"/>
        <v>0</v>
      </c>
      <c r="AJ20" s="676">
        <f t="shared" si="1"/>
        <v>136024</v>
      </c>
    </row>
    <row r="21" spans="1:36" s="724" customFormat="1" ht="48.75" customHeight="1" x14ac:dyDescent="0.7">
      <c r="A21" s="677" t="s">
        <v>717</v>
      </c>
      <c r="B21" s="675">
        <f>[4]int.kiadások2025!B20</f>
        <v>113549</v>
      </c>
      <c r="C21" s="675"/>
      <c r="D21" s="675">
        <f t="shared" si="2"/>
        <v>113549</v>
      </c>
      <c r="E21" s="675">
        <f>[4]int.kiadások2025!C20</f>
        <v>14785</v>
      </c>
      <c r="F21" s="675"/>
      <c r="G21" s="675">
        <f t="shared" si="0"/>
        <v>14785</v>
      </c>
      <c r="H21" s="675">
        <f>[4]int.kiadások2025!D20</f>
        <v>2508</v>
      </c>
      <c r="I21" s="675"/>
      <c r="J21" s="675">
        <f t="shared" si="3"/>
        <v>2508</v>
      </c>
      <c r="K21" s="677" t="s">
        <v>717</v>
      </c>
      <c r="L21" s="675">
        <f>[4]int.kiadások2025!E20</f>
        <v>0</v>
      </c>
      <c r="M21" s="675"/>
      <c r="N21" s="675">
        <f t="shared" si="4"/>
        <v>0</v>
      </c>
      <c r="O21" s="675">
        <f>[4]int.kiadások2025!F20</f>
        <v>0</v>
      </c>
      <c r="P21" s="675"/>
      <c r="Q21" s="675">
        <f t="shared" si="5"/>
        <v>0</v>
      </c>
      <c r="R21" s="676">
        <f t="shared" si="6"/>
        <v>130842</v>
      </c>
      <c r="S21" s="676">
        <f t="shared" si="6"/>
        <v>0</v>
      </c>
      <c r="T21" s="676">
        <f t="shared" si="6"/>
        <v>130842</v>
      </c>
      <c r="U21" s="677" t="s">
        <v>717</v>
      </c>
      <c r="V21" s="675">
        <f>[4]int.kiadások2025!I20</f>
        <v>0</v>
      </c>
      <c r="W21" s="675"/>
      <c r="X21" s="675">
        <f t="shared" si="7"/>
        <v>0</v>
      </c>
      <c r="Y21" s="675">
        <f>[4]int.kiadások2025!J20</f>
        <v>0</v>
      </c>
      <c r="Z21" s="675"/>
      <c r="AA21" s="675">
        <f t="shared" si="8"/>
        <v>0</v>
      </c>
      <c r="AB21" s="675">
        <f>[4]int.kiadások2025!K20</f>
        <v>0</v>
      </c>
      <c r="AC21" s="675"/>
      <c r="AD21" s="675">
        <f t="shared" si="9"/>
        <v>0</v>
      </c>
      <c r="AE21" s="676">
        <f t="shared" si="10"/>
        <v>0</v>
      </c>
      <c r="AF21" s="676">
        <f t="shared" si="10"/>
        <v>0</v>
      </c>
      <c r="AG21" s="676">
        <f t="shared" si="10"/>
        <v>0</v>
      </c>
      <c r="AH21" s="676">
        <f t="shared" si="1"/>
        <v>130842</v>
      </c>
      <c r="AI21" s="676">
        <f t="shared" si="1"/>
        <v>0</v>
      </c>
      <c r="AJ21" s="676">
        <f t="shared" si="1"/>
        <v>130842</v>
      </c>
    </row>
    <row r="22" spans="1:36" s="724" customFormat="1" ht="48.75" customHeight="1" x14ac:dyDescent="0.7">
      <c r="A22" s="677" t="s">
        <v>718</v>
      </c>
      <c r="B22" s="675">
        <f>[4]int.kiadások2025!B21</f>
        <v>140189</v>
      </c>
      <c r="C22" s="675"/>
      <c r="D22" s="675">
        <f t="shared" si="2"/>
        <v>140189</v>
      </c>
      <c r="E22" s="675">
        <f>[4]int.kiadások2025!C21</f>
        <v>18182</v>
      </c>
      <c r="F22" s="675"/>
      <c r="G22" s="675">
        <f t="shared" si="0"/>
        <v>18182</v>
      </c>
      <c r="H22" s="675">
        <f>[4]int.kiadások2025!D21</f>
        <v>3741</v>
      </c>
      <c r="I22" s="675"/>
      <c r="J22" s="675">
        <f t="shared" si="3"/>
        <v>3741</v>
      </c>
      <c r="K22" s="677" t="s">
        <v>718</v>
      </c>
      <c r="L22" s="675">
        <f>[4]int.kiadások2025!E21</f>
        <v>0</v>
      </c>
      <c r="M22" s="675"/>
      <c r="N22" s="675">
        <f t="shared" si="4"/>
        <v>0</v>
      </c>
      <c r="O22" s="675">
        <f>[4]int.kiadások2025!F21</f>
        <v>0</v>
      </c>
      <c r="P22" s="675"/>
      <c r="Q22" s="675">
        <f t="shared" si="5"/>
        <v>0</v>
      </c>
      <c r="R22" s="676">
        <f t="shared" si="6"/>
        <v>162112</v>
      </c>
      <c r="S22" s="676">
        <f t="shared" si="6"/>
        <v>0</v>
      </c>
      <c r="T22" s="676">
        <f t="shared" si="6"/>
        <v>162112</v>
      </c>
      <c r="U22" s="677" t="s">
        <v>718</v>
      </c>
      <c r="V22" s="675">
        <f>[4]int.kiadások2025!I21</f>
        <v>0</v>
      </c>
      <c r="W22" s="675"/>
      <c r="X22" s="675">
        <f t="shared" si="7"/>
        <v>0</v>
      </c>
      <c r="Y22" s="675">
        <f>[4]int.kiadások2025!J21</f>
        <v>0</v>
      </c>
      <c r="Z22" s="675"/>
      <c r="AA22" s="675">
        <f t="shared" si="8"/>
        <v>0</v>
      </c>
      <c r="AB22" s="675">
        <f>[4]int.kiadások2025!K21</f>
        <v>0</v>
      </c>
      <c r="AC22" s="675"/>
      <c r="AD22" s="675">
        <f t="shared" si="9"/>
        <v>0</v>
      </c>
      <c r="AE22" s="676">
        <f t="shared" si="10"/>
        <v>0</v>
      </c>
      <c r="AF22" s="676">
        <f t="shared" si="10"/>
        <v>0</v>
      </c>
      <c r="AG22" s="676">
        <f t="shared" si="10"/>
        <v>0</v>
      </c>
      <c r="AH22" s="676">
        <f t="shared" si="1"/>
        <v>162112</v>
      </c>
      <c r="AI22" s="676">
        <f t="shared" si="1"/>
        <v>0</v>
      </c>
      <c r="AJ22" s="676">
        <f t="shared" si="1"/>
        <v>162112</v>
      </c>
    </row>
    <row r="23" spans="1:36" s="724" customFormat="1" ht="48.75" customHeight="1" x14ac:dyDescent="0.7">
      <c r="A23" s="677" t="s">
        <v>719</v>
      </c>
      <c r="B23" s="675">
        <f>[4]int.kiadások2025!B22</f>
        <v>167298</v>
      </c>
      <c r="C23" s="675"/>
      <c r="D23" s="675">
        <f t="shared" si="2"/>
        <v>167298</v>
      </c>
      <c r="E23" s="675">
        <f>[4]int.kiadások2025!C22</f>
        <v>22064</v>
      </c>
      <c r="F23" s="675"/>
      <c r="G23" s="675">
        <f t="shared" si="0"/>
        <v>22064</v>
      </c>
      <c r="H23" s="675">
        <f>[4]int.kiadások2025!D22</f>
        <v>3041</v>
      </c>
      <c r="I23" s="675"/>
      <c r="J23" s="675">
        <f t="shared" si="3"/>
        <v>3041</v>
      </c>
      <c r="K23" s="677" t="s">
        <v>719</v>
      </c>
      <c r="L23" s="675">
        <f>[4]int.kiadások2025!E22</f>
        <v>0</v>
      </c>
      <c r="M23" s="675"/>
      <c r="N23" s="675">
        <f t="shared" si="4"/>
        <v>0</v>
      </c>
      <c r="O23" s="675">
        <f>[4]int.kiadások2025!F22</f>
        <v>0</v>
      </c>
      <c r="P23" s="675"/>
      <c r="Q23" s="675">
        <f t="shared" si="5"/>
        <v>0</v>
      </c>
      <c r="R23" s="676">
        <f t="shared" si="6"/>
        <v>192403</v>
      </c>
      <c r="S23" s="676">
        <f t="shared" si="6"/>
        <v>0</v>
      </c>
      <c r="T23" s="676">
        <f t="shared" si="6"/>
        <v>192403</v>
      </c>
      <c r="U23" s="677" t="s">
        <v>719</v>
      </c>
      <c r="V23" s="675">
        <f>[4]int.kiadások2025!I22</f>
        <v>0</v>
      </c>
      <c r="W23" s="675"/>
      <c r="X23" s="675">
        <f t="shared" si="7"/>
        <v>0</v>
      </c>
      <c r="Y23" s="675">
        <f>[4]int.kiadások2025!J22</f>
        <v>0</v>
      </c>
      <c r="Z23" s="675"/>
      <c r="AA23" s="675">
        <f t="shared" si="8"/>
        <v>0</v>
      </c>
      <c r="AB23" s="675">
        <f>[4]int.kiadások2025!K22</f>
        <v>0</v>
      </c>
      <c r="AC23" s="675"/>
      <c r="AD23" s="675">
        <f t="shared" si="9"/>
        <v>0</v>
      </c>
      <c r="AE23" s="676">
        <f t="shared" si="10"/>
        <v>0</v>
      </c>
      <c r="AF23" s="676">
        <f t="shared" si="10"/>
        <v>0</v>
      </c>
      <c r="AG23" s="676">
        <f t="shared" si="10"/>
        <v>0</v>
      </c>
      <c r="AH23" s="676">
        <f t="shared" si="1"/>
        <v>192403</v>
      </c>
      <c r="AI23" s="676">
        <f t="shared" si="1"/>
        <v>0</v>
      </c>
      <c r="AJ23" s="676">
        <f t="shared" si="1"/>
        <v>192403</v>
      </c>
    </row>
    <row r="24" spans="1:36" s="724" customFormat="1" ht="48.75" customHeight="1" x14ac:dyDescent="0.7">
      <c r="A24" s="677" t="s">
        <v>720</v>
      </c>
      <c r="B24" s="675">
        <f>[4]int.kiadások2025!B23</f>
        <v>229871</v>
      </c>
      <c r="C24" s="675"/>
      <c r="D24" s="675">
        <f t="shared" si="2"/>
        <v>229871</v>
      </c>
      <c r="E24" s="675">
        <f>[4]int.kiadások2025!C23</f>
        <v>34142</v>
      </c>
      <c r="F24" s="675"/>
      <c r="G24" s="675">
        <f t="shared" si="0"/>
        <v>34142</v>
      </c>
      <c r="H24" s="675">
        <f>[4]int.kiadások2025!D23</f>
        <v>3715</v>
      </c>
      <c r="I24" s="675"/>
      <c r="J24" s="675">
        <f t="shared" si="3"/>
        <v>3715</v>
      </c>
      <c r="K24" s="677" t="s">
        <v>720</v>
      </c>
      <c r="L24" s="675">
        <f>[4]int.kiadások2025!E23</f>
        <v>0</v>
      </c>
      <c r="M24" s="675"/>
      <c r="N24" s="675">
        <f t="shared" si="4"/>
        <v>0</v>
      </c>
      <c r="O24" s="675">
        <f>[4]int.kiadások2025!F23</f>
        <v>0</v>
      </c>
      <c r="P24" s="675"/>
      <c r="Q24" s="675">
        <f t="shared" si="5"/>
        <v>0</v>
      </c>
      <c r="R24" s="676">
        <f t="shared" si="6"/>
        <v>267728</v>
      </c>
      <c r="S24" s="676">
        <f t="shared" si="6"/>
        <v>0</v>
      </c>
      <c r="T24" s="676">
        <f t="shared" si="6"/>
        <v>267728</v>
      </c>
      <c r="U24" s="677" t="s">
        <v>720</v>
      </c>
      <c r="V24" s="675">
        <f>[4]int.kiadások2025!I23</f>
        <v>0</v>
      </c>
      <c r="W24" s="675"/>
      <c r="X24" s="675">
        <f t="shared" si="7"/>
        <v>0</v>
      </c>
      <c r="Y24" s="675">
        <f>[4]int.kiadások2025!J23</f>
        <v>0</v>
      </c>
      <c r="Z24" s="675"/>
      <c r="AA24" s="675">
        <f t="shared" si="8"/>
        <v>0</v>
      </c>
      <c r="AB24" s="675">
        <f>[4]int.kiadások2025!K23</f>
        <v>0</v>
      </c>
      <c r="AC24" s="675"/>
      <c r="AD24" s="675">
        <f t="shared" si="9"/>
        <v>0</v>
      </c>
      <c r="AE24" s="676">
        <f t="shared" si="10"/>
        <v>0</v>
      </c>
      <c r="AF24" s="676">
        <f t="shared" si="10"/>
        <v>0</v>
      </c>
      <c r="AG24" s="676">
        <f t="shared" si="10"/>
        <v>0</v>
      </c>
      <c r="AH24" s="676">
        <f t="shared" si="1"/>
        <v>267728</v>
      </c>
      <c r="AI24" s="676">
        <f t="shared" si="1"/>
        <v>0</v>
      </c>
      <c r="AJ24" s="676">
        <f t="shared" si="1"/>
        <v>267728</v>
      </c>
    </row>
    <row r="25" spans="1:36" s="724" customFormat="1" ht="48.75" customHeight="1" x14ac:dyDescent="0.7">
      <c r="A25" s="677" t="s">
        <v>721</v>
      </c>
      <c r="B25" s="675">
        <f>[4]int.kiadások2025!B24</f>
        <v>169874</v>
      </c>
      <c r="C25" s="675"/>
      <c r="D25" s="675">
        <f t="shared" si="2"/>
        <v>169874</v>
      </c>
      <c r="E25" s="675">
        <f>[4]int.kiadások2025!C24</f>
        <v>22130</v>
      </c>
      <c r="F25" s="675"/>
      <c r="G25" s="675">
        <f t="shared" si="0"/>
        <v>22130</v>
      </c>
      <c r="H25" s="675">
        <f>[4]int.kiadások2025!D24</f>
        <v>2983</v>
      </c>
      <c r="I25" s="675"/>
      <c r="J25" s="675">
        <f t="shared" si="3"/>
        <v>2983</v>
      </c>
      <c r="K25" s="677" t="s">
        <v>721</v>
      </c>
      <c r="L25" s="675">
        <f>[4]int.kiadások2025!E24</f>
        <v>0</v>
      </c>
      <c r="M25" s="675"/>
      <c r="N25" s="675">
        <f t="shared" si="4"/>
        <v>0</v>
      </c>
      <c r="O25" s="675">
        <f>[4]int.kiadások2025!F24</f>
        <v>0</v>
      </c>
      <c r="P25" s="675"/>
      <c r="Q25" s="675">
        <f t="shared" si="5"/>
        <v>0</v>
      </c>
      <c r="R25" s="676">
        <f t="shared" si="6"/>
        <v>194987</v>
      </c>
      <c r="S25" s="676">
        <f t="shared" si="6"/>
        <v>0</v>
      </c>
      <c r="T25" s="676">
        <f t="shared" si="6"/>
        <v>194987</v>
      </c>
      <c r="U25" s="677" t="s">
        <v>721</v>
      </c>
      <c r="V25" s="675">
        <f>[4]int.kiadások2025!I24</f>
        <v>0</v>
      </c>
      <c r="W25" s="675"/>
      <c r="X25" s="675">
        <f t="shared" si="7"/>
        <v>0</v>
      </c>
      <c r="Y25" s="675">
        <f>[4]int.kiadások2025!J24</f>
        <v>0</v>
      </c>
      <c r="Z25" s="675"/>
      <c r="AA25" s="675">
        <f t="shared" si="8"/>
        <v>0</v>
      </c>
      <c r="AB25" s="675">
        <f>[4]int.kiadások2025!K24</f>
        <v>0</v>
      </c>
      <c r="AC25" s="675"/>
      <c r="AD25" s="675">
        <f t="shared" si="9"/>
        <v>0</v>
      </c>
      <c r="AE25" s="676">
        <f t="shared" si="10"/>
        <v>0</v>
      </c>
      <c r="AF25" s="676">
        <f t="shared" si="10"/>
        <v>0</v>
      </c>
      <c r="AG25" s="676">
        <f t="shared" si="10"/>
        <v>0</v>
      </c>
      <c r="AH25" s="676">
        <f t="shared" si="1"/>
        <v>194987</v>
      </c>
      <c r="AI25" s="676">
        <f t="shared" si="1"/>
        <v>0</v>
      </c>
      <c r="AJ25" s="676">
        <f t="shared" si="1"/>
        <v>194987</v>
      </c>
    </row>
    <row r="26" spans="1:36" s="724" customFormat="1" ht="48.75" customHeight="1" x14ac:dyDescent="0.7">
      <c r="A26" s="674" t="s">
        <v>722</v>
      </c>
      <c r="B26" s="675">
        <f>[4]int.kiadások2025!B25</f>
        <v>128751</v>
      </c>
      <c r="C26" s="675"/>
      <c r="D26" s="675">
        <f t="shared" si="2"/>
        <v>128751</v>
      </c>
      <c r="E26" s="675">
        <f>[4]int.kiadások2025!C25</f>
        <v>16642</v>
      </c>
      <c r="F26" s="675"/>
      <c r="G26" s="675">
        <f t="shared" si="0"/>
        <v>16642</v>
      </c>
      <c r="H26" s="675">
        <f>[4]int.kiadások2025!D25</f>
        <v>3340</v>
      </c>
      <c r="I26" s="675"/>
      <c r="J26" s="675">
        <f t="shared" si="3"/>
        <v>3340</v>
      </c>
      <c r="K26" s="674" t="s">
        <v>722</v>
      </c>
      <c r="L26" s="675">
        <f>[4]int.kiadások2025!E25</f>
        <v>0</v>
      </c>
      <c r="M26" s="675"/>
      <c r="N26" s="675">
        <f t="shared" si="4"/>
        <v>0</v>
      </c>
      <c r="O26" s="675">
        <f>[4]int.kiadások2025!F25</f>
        <v>0</v>
      </c>
      <c r="P26" s="675"/>
      <c r="Q26" s="675">
        <f t="shared" si="5"/>
        <v>0</v>
      </c>
      <c r="R26" s="676">
        <f t="shared" si="6"/>
        <v>148733</v>
      </c>
      <c r="S26" s="676">
        <f t="shared" si="6"/>
        <v>0</v>
      </c>
      <c r="T26" s="676">
        <f t="shared" si="6"/>
        <v>148733</v>
      </c>
      <c r="U26" s="674" t="s">
        <v>722</v>
      </c>
      <c r="V26" s="675">
        <f>[4]int.kiadások2025!I25</f>
        <v>0</v>
      </c>
      <c r="W26" s="675"/>
      <c r="X26" s="675">
        <f t="shared" si="7"/>
        <v>0</v>
      </c>
      <c r="Y26" s="675">
        <f>[4]int.kiadások2025!J25</f>
        <v>0</v>
      </c>
      <c r="Z26" s="675"/>
      <c r="AA26" s="675">
        <f t="shared" si="8"/>
        <v>0</v>
      </c>
      <c r="AB26" s="675">
        <f>[4]int.kiadások2025!K25</f>
        <v>0</v>
      </c>
      <c r="AC26" s="675"/>
      <c r="AD26" s="675">
        <f t="shared" si="9"/>
        <v>0</v>
      </c>
      <c r="AE26" s="676">
        <f t="shared" si="10"/>
        <v>0</v>
      </c>
      <c r="AF26" s="676">
        <f t="shared" si="10"/>
        <v>0</v>
      </c>
      <c r="AG26" s="676">
        <f t="shared" si="10"/>
        <v>0</v>
      </c>
      <c r="AH26" s="676">
        <f t="shared" si="1"/>
        <v>148733</v>
      </c>
      <c r="AI26" s="676">
        <f t="shared" si="1"/>
        <v>0</v>
      </c>
      <c r="AJ26" s="676">
        <f t="shared" si="1"/>
        <v>148733</v>
      </c>
    </row>
    <row r="27" spans="1:36" s="724" customFormat="1" ht="48.75" customHeight="1" thickBot="1" x14ac:dyDescent="0.75">
      <c r="A27" s="678" t="s">
        <v>723</v>
      </c>
      <c r="B27" s="675">
        <f>[4]int.kiadások2025!B26</f>
        <v>103707</v>
      </c>
      <c r="C27" s="675"/>
      <c r="D27" s="679">
        <f>SUM(B27:C27)</f>
        <v>103707</v>
      </c>
      <c r="E27" s="675">
        <f>[4]int.kiadások2025!C26</f>
        <v>13530</v>
      </c>
      <c r="F27" s="679"/>
      <c r="G27" s="679">
        <f t="shared" si="0"/>
        <v>13530</v>
      </c>
      <c r="H27" s="675">
        <f>[4]int.kiadások2025!D26</f>
        <v>3217</v>
      </c>
      <c r="I27" s="679"/>
      <c r="J27" s="679">
        <f t="shared" si="3"/>
        <v>3217</v>
      </c>
      <c r="K27" s="678" t="s">
        <v>723</v>
      </c>
      <c r="L27" s="679">
        <f>[4]int.kiadások2025!E26</f>
        <v>0</v>
      </c>
      <c r="M27" s="679"/>
      <c r="N27" s="679">
        <f t="shared" si="4"/>
        <v>0</v>
      </c>
      <c r="O27" s="679">
        <f>[4]int.kiadások2025!F26</f>
        <v>0</v>
      </c>
      <c r="P27" s="679"/>
      <c r="Q27" s="679">
        <f t="shared" si="5"/>
        <v>0</v>
      </c>
      <c r="R27" s="676">
        <f t="shared" si="6"/>
        <v>120454</v>
      </c>
      <c r="S27" s="676">
        <f t="shared" si="6"/>
        <v>0</v>
      </c>
      <c r="T27" s="676">
        <f t="shared" si="6"/>
        <v>120454</v>
      </c>
      <c r="U27" s="678" t="s">
        <v>723</v>
      </c>
      <c r="V27" s="679">
        <f>[4]int.kiadások2025!I26</f>
        <v>0</v>
      </c>
      <c r="W27" s="679"/>
      <c r="X27" s="675">
        <f t="shared" si="7"/>
        <v>0</v>
      </c>
      <c r="Y27" s="679">
        <f>[4]int.kiadások2025!J26</f>
        <v>0</v>
      </c>
      <c r="Z27" s="679"/>
      <c r="AA27" s="679">
        <f t="shared" si="8"/>
        <v>0</v>
      </c>
      <c r="AB27" s="679">
        <f>[4]int.kiadások2025!K26</f>
        <v>0</v>
      </c>
      <c r="AC27" s="679"/>
      <c r="AD27" s="679">
        <f t="shared" si="9"/>
        <v>0</v>
      </c>
      <c r="AE27" s="676">
        <f t="shared" si="10"/>
        <v>0</v>
      </c>
      <c r="AF27" s="676">
        <f t="shared" si="10"/>
        <v>0</v>
      </c>
      <c r="AG27" s="680">
        <f t="shared" si="10"/>
        <v>0</v>
      </c>
      <c r="AH27" s="676">
        <f t="shared" si="1"/>
        <v>120454</v>
      </c>
      <c r="AI27" s="676">
        <f t="shared" si="1"/>
        <v>0</v>
      </c>
      <c r="AJ27" s="676">
        <f t="shared" si="1"/>
        <v>120454</v>
      </c>
    </row>
    <row r="28" spans="1:36" s="724" customFormat="1" ht="57.75" customHeight="1" thickBot="1" x14ac:dyDescent="0.75">
      <c r="A28" s="681" t="s">
        <v>724</v>
      </c>
      <c r="B28" s="682">
        <f t="shared" ref="B28:J28" si="11">SUM(B10:B27)</f>
        <v>3055499</v>
      </c>
      <c r="C28" s="682">
        <f>SUM(C10:C27)</f>
        <v>0</v>
      </c>
      <c r="D28" s="682">
        <f t="shared" si="11"/>
        <v>3055499</v>
      </c>
      <c r="E28" s="682">
        <f t="shared" si="11"/>
        <v>420992</v>
      </c>
      <c r="F28" s="682">
        <f t="shared" si="11"/>
        <v>0</v>
      </c>
      <c r="G28" s="682">
        <f t="shared" si="11"/>
        <v>420992</v>
      </c>
      <c r="H28" s="682">
        <f t="shared" si="11"/>
        <v>64409</v>
      </c>
      <c r="I28" s="682">
        <f t="shared" si="11"/>
        <v>0</v>
      </c>
      <c r="J28" s="682">
        <f t="shared" si="11"/>
        <v>64409</v>
      </c>
      <c r="K28" s="681" t="s">
        <v>724</v>
      </c>
      <c r="L28" s="682">
        <f t="shared" ref="L28:T28" si="12">SUM(L10:L27)</f>
        <v>0</v>
      </c>
      <c r="M28" s="682">
        <f t="shared" si="12"/>
        <v>0</v>
      </c>
      <c r="N28" s="682">
        <f t="shared" si="12"/>
        <v>0</v>
      </c>
      <c r="O28" s="682">
        <f t="shared" si="12"/>
        <v>0</v>
      </c>
      <c r="P28" s="682">
        <f t="shared" si="12"/>
        <v>0</v>
      </c>
      <c r="Q28" s="682">
        <f t="shared" si="12"/>
        <v>0</v>
      </c>
      <c r="R28" s="682">
        <f t="shared" si="12"/>
        <v>3540900</v>
      </c>
      <c r="S28" s="682">
        <f t="shared" si="12"/>
        <v>0</v>
      </c>
      <c r="T28" s="682">
        <f t="shared" si="12"/>
        <v>3540900</v>
      </c>
      <c r="U28" s="681" t="s">
        <v>724</v>
      </c>
      <c r="V28" s="682">
        <f t="shared" ref="V28:AG28" si="13">SUM(V10:V27)</f>
        <v>0</v>
      </c>
      <c r="W28" s="682">
        <f t="shared" si="13"/>
        <v>0</v>
      </c>
      <c r="X28" s="682">
        <f t="shared" si="13"/>
        <v>0</v>
      </c>
      <c r="Y28" s="682">
        <f t="shared" si="13"/>
        <v>0</v>
      </c>
      <c r="Z28" s="682">
        <f t="shared" si="13"/>
        <v>0</v>
      </c>
      <c r="AA28" s="682">
        <f t="shared" si="13"/>
        <v>0</v>
      </c>
      <c r="AB28" s="682">
        <f>SUM(AB10:AB27)</f>
        <v>0</v>
      </c>
      <c r="AC28" s="682">
        <f>SUM(AC10:AC27)</f>
        <v>0</v>
      </c>
      <c r="AD28" s="682">
        <f>SUM(AD10:AD27)</f>
        <v>0</v>
      </c>
      <c r="AE28" s="682">
        <f t="shared" si="13"/>
        <v>0</v>
      </c>
      <c r="AF28" s="682">
        <f t="shared" si="13"/>
        <v>0</v>
      </c>
      <c r="AG28" s="693">
        <f t="shared" si="13"/>
        <v>0</v>
      </c>
      <c r="AH28" s="682">
        <f>SUM(AH10:AH27)</f>
        <v>3540900</v>
      </c>
      <c r="AI28" s="682">
        <f>SUM(AI10:AI27)</f>
        <v>0</v>
      </c>
      <c r="AJ28" s="682">
        <f>SUM(AJ10:AJ27)</f>
        <v>3540900</v>
      </c>
    </row>
    <row r="29" spans="1:36" s="724" customFormat="1" ht="63.75" customHeight="1" thickBot="1" x14ac:dyDescent="0.75">
      <c r="A29" s="684" t="s">
        <v>725</v>
      </c>
      <c r="B29" s="675">
        <f>[4]int.kiadások2025!B28</f>
        <v>321864</v>
      </c>
      <c r="C29" s="685"/>
      <c r="D29" s="675">
        <f t="shared" si="2"/>
        <v>321864</v>
      </c>
      <c r="E29" s="675">
        <f>[4]int.kiadások2025!C28</f>
        <v>47963</v>
      </c>
      <c r="F29" s="685"/>
      <c r="G29" s="685">
        <f>SUM(E29:F29)</f>
        <v>47963</v>
      </c>
      <c r="H29" s="675">
        <f>[4]int.kiadások2025!D28</f>
        <v>2125442</v>
      </c>
      <c r="I29" s="685"/>
      <c r="J29" s="685">
        <f>SUM(H29:I29)</f>
        <v>2125442</v>
      </c>
      <c r="K29" s="684" t="s">
        <v>725</v>
      </c>
      <c r="L29" s="685">
        <f>[4]int.kiadások2025!E28</f>
        <v>0</v>
      </c>
      <c r="M29" s="685"/>
      <c r="N29" s="685">
        <f>SUM(L29:M29)</f>
        <v>0</v>
      </c>
      <c r="O29" s="685">
        <f>[4]int.kiadások2025!F28</f>
        <v>0</v>
      </c>
      <c r="P29" s="685"/>
      <c r="Q29" s="685">
        <f>SUM(O29:P29)</f>
        <v>0</v>
      </c>
      <c r="R29" s="676">
        <f>B29+E29+H29+L29+O29</f>
        <v>2495269</v>
      </c>
      <c r="S29" s="676">
        <f>C29+F29+I29+M29+P29</f>
        <v>0</v>
      </c>
      <c r="T29" s="676">
        <f>D29+G29+J29+N29+Q29</f>
        <v>2495269</v>
      </c>
      <c r="U29" s="684" t="s">
        <v>725</v>
      </c>
      <c r="V29" s="685">
        <f>[4]int.kiadások2025!I28</f>
        <v>0</v>
      </c>
      <c r="W29" s="685"/>
      <c r="X29" s="685">
        <f t="shared" si="7"/>
        <v>0</v>
      </c>
      <c r="Y29" s="685">
        <f>[4]int.kiadások2025!J28</f>
        <v>0</v>
      </c>
      <c r="Z29" s="685"/>
      <c r="AA29" s="685">
        <f>SUM(Y29:Z29)</f>
        <v>0</v>
      </c>
      <c r="AB29" s="685">
        <f>[4]int.kiadások2025!K28</f>
        <v>0</v>
      </c>
      <c r="AC29" s="685"/>
      <c r="AD29" s="685">
        <f>SUM(AB29:AC29)</f>
        <v>0</v>
      </c>
      <c r="AE29" s="676">
        <f>V29+Y29+AB29</f>
        <v>0</v>
      </c>
      <c r="AF29" s="676">
        <f>W29+Z29+AC29</f>
        <v>0</v>
      </c>
      <c r="AG29" s="676">
        <f>X29+AA29+AD29</f>
        <v>0</v>
      </c>
      <c r="AH29" s="676">
        <f t="shared" si="1"/>
        <v>2495269</v>
      </c>
      <c r="AI29" s="676">
        <f>S29+AF29</f>
        <v>0</v>
      </c>
      <c r="AJ29" s="676">
        <f>T29+AG29</f>
        <v>2495269</v>
      </c>
    </row>
    <row r="30" spans="1:36" s="724" customFormat="1" ht="67.5" customHeight="1" thickBot="1" x14ac:dyDescent="0.75">
      <c r="A30" s="698" t="s">
        <v>726</v>
      </c>
      <c r="B30" s="682">
        <f>SUM(B28:B29)</f>
        <v>3377363</v>
      </c>
      <c r="C30" s="682">
        <f>SUM(C28:C29)</f>
        <v>0</v>
      </c>
      <c r="D30" s="682">
        <f>SUM(D28:D29)</f>
        <v>3377363</v>
      </c>
      <c r="E30" s="682">
        <f t="shared" ref="E30:J30" si="14">SUM(E28:E29)</f>
        <v>468955</v>
      </c>
      <c r="F30" s="682">
        <f t="shared" si="14"/>
        <v>0</v>
      </c>
      <c r="G30" s="682">
        <f t="shared" si="14"/>
        <v>468955</v>
      </c>
      <c r="H30" s="682">
        <f t="shared" si="14"/>
        <v>2189851</v>
      </c>
      <c r="I30" s="682">
        <f t="shared" si="14"/>
        <v>0</v>
      </c>
      <c r="J30" s="682">
        <f t="shared" si="14"/>
        <v>2189851</v>
      </c>
      <c r="K30" s="687" t="s">
        <v>726</v>
      </c>
      <c r="L30" s="682">
        <f t="shared" ref="L30:T30" si="15">SUM(L28:L29)</f>
        <v>0</v>
      </c>
      <c r="M30" s="682">
        <f t="shared" si="15"/>
        <v>0</v>
      </c>
      <c r="N30" s="682">
        <f t="shared" si="15"/>
        <v>0</v>
      </c>
      <c r="O30" s="682">
        <f t="shared" si="15"/>
        <v>0</v>
      </c>
      <c r="P30" s="682">
        <f t="shared" si="15"/>
        <v>0</v>
      </c>
      <c r="Q30" s="682">
        <f t="shared" si="15"/>
        <v>0</v>
      </c>
      <c r="R30" s="682">
        <f t="shared" si="15"/>
        <v>6036169</v>
      </c>
      <c r="S30" s="682">
        <f t="shared" si="15"/>
        <v>0</v>
      </c>
      <c r="T30" s="682">
        <f t="shared" si="15"/>
        <v>6036169</v>
      </c>
      <c r="U30" s="687" t="s">
        <v>726</v>
      </c>
      <c r="V30" s="682">
        <f t="shared" ref="V30:AA30" si="16">SUM(V28:V29)</f>
        <v>0</v>
      </c>
      <c r="W30" s="682">
        <f t="shared" si="16"/>
        <v>0</v>
      </c>
      <c r="X30" s="682">
        <f t="shared" si="16"/>
        <v>0</v>
      </c>
      <c r="Y30" s="682">
        <f t="shared" si="16"/>
        <v>0</v>
      </c>
      <c r="Z30" s="682">
        <f t="shared" si="16"/>
        <v>0</v>
      </c>
      <c r="AA30" s="682">
        <f t="shared" si="16"/>
        <v>0</v>
      </c>
      <c r="AB30" s="682">
        <f>SUM(AB28:AB29)</f>
        <v>0</v>
      </c>
      <c r="AC30" s="682">
        <f>SUM(AC28:AC29)</f>
        <v>0</v>
      </c>
      <c r="AD30" s="682">
        <f>SUM(AD28:AD29)</f>
        <v>0</v>
      </c>
      <c r="AE30" s="682">
        <f t="shared" ref="AE30:AJ30" si="17">SUM(AE28:AE29)</f>
        <v>0</v>
      </c>
      <c r="AF30" s="682">
        <f t="shared" si="17"/>
        <v>0</v>
      </c>
      <c r="AG30" s="682">
        <f t="shared" si="17"/>
        <v>0</v>
      </c>
      <c r="AH30" s="682">
        <f t="shared" si="17"/>
        <v>6036169</v>
      </c>
      <c r="AI30" s="682">
        <f t="shared" si="17"/>
        <v>0</v>
      </c>
      <c r="AJ30" s="682">
        <f t="shared" si="17"/>
        <v>6036169</v>
      </c>
    </row>
    <row r="31" spans="1:36" s="724" customFormat="1" ht="48.75" customHeight="1" x14ac:dyDescent="0.7">
      <c r="A31" s="671" t="s">
        <v>727</v>
      </c>
      <c r="B31" s="688"/>
      <c r="C31" s="688"/>
      <c r="D31" s="688"/>
      <c r="E31" s="688"/>
      <c r="F31" s="688"/>
      <c r="G31" s="688"/>
      <c r="H31" s="688"/>
      <c r="I31" s="688"/>
      <c r="J31" s="688"/>
      <c r="K31" s="689" t="s">
        <v>727</v>
      </c>
      <c r="L31" s="688"/>
      <c r="M31" s="688"/>
      <c r="N31" s="688"/>
      <c r="O31" s="688"/>
      <c r="P31" s="688"/>
      <c r="Q31" s="688"/>
      <c r="R31" s="688"/>
      <c r="S31" s="688"/>
      <c r="T31" s="688"/>
      <c r="U31" s="689" t="s">
        <v>727</v>
      </c>
      <c r="V31" s="688"/>
      <c r="W31" s="688"/>
      <c r="X31" s="688"/>
      <c r="Y31" s="688"/>
      <c r="Z31" s="688"/>
      <c r="AA31" s="688"/>
      <c r="AB31" s="688"/>
      <c r="AC31" s="688"/>
      <c r="AD31" s="688"/>
      <c r="AE31" s="688"/>
      <c r="AF31" s="688"/>
      <c r="AG31" s="688"/>
      <c r="AH31" s="688"/>
      <c r="AI31" s="688"/>
      <c r="AJ31" s="688"/>
    </row>
    <row r="32" spans="1:36" s="724" customFormat="1" ht="48.75" customHeight="1" x14ac:dyDescent="0.7">
      <c r="A32" s="690" t="s">
        <v>728</v>
      </c>
      <c r="B32" s="688"/>
      <c r="C32" s="688"/>
      <c r="D32" s="688"/>
      <c r="E32" s="688"/>
      <c r="F32" s="688"/>
      <c r="G32" s="688"/>
      <c r="H32" s="688"/>
      <c r="I32" s="688"/>
      <c r="J32" s="688"/>
      <c r="K32" s="690" t="s">
        <v>728</v>
      </c>
      <c r="L32" s="688"/>
      <c r="M32" s="688"/>
      <c r="N32" s="688"/>
      <c r="O32" s="688"/>
      <c r="P32" s="688"/>
      <c r="Q32" s="688"/>
      <c r="R32" s="688"/>
      <c r="S32" s="688"/>
      <c r="T32" s="688"/>
      <c r="U32" s="690" t="s">
        <v>728</v>
      </c>
      <c r="V32" s="688"/>
      <c r="W32" s="688"/>
      <c r="X32" s="688"/>
      <c r="Y32" s="688"/>
      <c r="Z32" s="688"/>
      <c r="AA32" s="688"/>
      <c r="AB32" s="688"/>
      <c r="AC32" s="688"/>
      <c r="AD32" s="688"/>
      <c r="AE32" s="688"/>
      <c r="AF32" s="688"/>
      <c r="AG32" s="688"/>
      <c r="AH32" s="688"/>
      <c r="AI32" s="688"/>
      <c r="AJ32" s="688"/>
    </row>
    <row r="33" spans="1:145" s="724" customFormat="1" ht="48.75" customHeight="1" x14ac:dyDescent="0.7">
      <c r="A33" s="692" t="s">
        <v>102</v>
      </c>
      <c r="B33" s="675">
        <f>[4]int.kiadások2025!B32</f>
        <v>122455</v>
      </c>
      <c r="C33" s="675"/>
      <c r="D33" s="675">
        <f t="shared" si="2"/>
        <v>122455</v>
      </c>
      <c r="E33" s="675">
        <f>[4]int.kiadások2025!C32</f>
        <v>15375</v>
      </c>
      <c r="F33" s="675"/>
      <c r="G33" s="675">
        <f>SUM(E33:F33)</f>
        <v>15375</v>
      </c>
      <c r="H33" s="675">
        <f>[4]int.kiadások2025!D32</f>
        <v>24696</v>
      </c>
      <c r="I33" s="675"/>
      <c r="J33" s="675">
        <f>SUM(H33:I33)</f>
        <v>24696</v>
      </c>
      <c r="K33" s="674" t="s">
        <v>102</v>
      </c>
      <c r="L33" s="675">
        <f>[4]int.kiadások2025!E32</f>
        <v>0</v>
      </c>
      <c r="M33" s="675"/>
      <c r="N33" s="675">
        <f>SUM(L33:M33)</f>
        <v>0</v>
      </c>
      <c r="O33" s="675">
        <f>[4]int.kiadások2025!F32</f>
        <v>0</v>
      </c>
      <c r="P33" s="675"/>
      <c r="Q33" s="675">
        <f>SUM(O33:P33)</f>
        <v>0</v>
      </c>
      <c r="R33" s="676">
        <f>B33+E33+H33+L33+O33</f>
        <v>162526</v>
      </c>
      <c r="S33" s="676">
        <f t="shared" ref="S33:T36" si="18">C33+F33+I33+M33+P33</f>
        <v>0</v>
      </c>
      <c r="T33" s="676">
        <f t="shared" si="18"/>
        <v>162526</v>
      </c>
      <c r="U33" s="692" t="s">
        <v>102</v>
      </c>
      <c r="V33" s="675">
        <f>[4]int.kiadások2025!I32</f>
        <v>0</v>
      </c>
      <c r="W33" s="675"/>
      <c r="X33" s="675">
        <f>SUM(V33:W33)</f>
        <v>0</v>
      </c>
      <c r="Y33" s="675">
        <f>[4]int.kiadások2025!J32</f>
        <v>0</v>
      </c>
      <c r="Z33" s="675"/>
      <c r="AA33" s="675">
        <f>SUM(Y33:Z33)</f>
        <v>0</v>
      </c>
      <c r="AB33" s="675">
        <f>[4]int.kiadások2025!K32</f>
        <v>0</v>
      </c>
      <c r="AC33" s="675"/>
      <c r="AD33" s="675">
        <f>SUM(AB33:AC33)</f>
        <v>0</v>
      </c>
      <c r="AE33" s="676">
        <f t="shared" ref="AE33:AG36" si="19">V33+Y33+AB33</f>
        <v>0</v>
      </c>
      <c r="AF33" s="676">
        <f t="shared" si="19"/>
        <v>0</v>
      </c>
      <c r="AG33" s="676">
        <f t="shared" si="19"/>
        <v>0</v>
      </c>
      <c r="AH33" s="676">
        <f>R33+AE33</f>
        <v>162526</v>
      </c>
      <c r="AI33" s="676">
        <f t="shared" ref="AI33:AJ36" si="20">S33+AF33</f>
        <v>0</v>
      </c>
      <c r="AJ33" s="676">
        <f t="shared" si="20"/>
        <v>162526</v>
      </c>
    </row>
    <row r="34" spans="1:145" s="724" customFormat="1" ht="48.75" customHeight="1" x14ac:dyDescent="0.7">
      <c r="A34" s="677" t="s">
        <v>729</v>
      </c>
      <c r="B34" s="675">
        <f>[4]int.kiadások2025!B33</f>
        <v>460669</v>
      </c>
      <c r="C34" s="694"/>
      <c r="D34" s="694">
        <f t="shared" si="2"/>
        <v>460669</v>
      </c>
      <c r="E34" s="675">
        <f>[4]int.kiadások2025!C33</f>
        <v>59222</v>
      </c>
      <c r="F34" s="694"/>
      <c r="G34" s="694">
        <f>SUM(E34:F34)</f>
        <v>59222</v>
      </c>
      <c r="H34" s="675">
        <f>[4]int.kiadások2025!D33</f>
        <v>61469</v>
      </c>
      <c r="I34" s="694"/>
      <c r="J34" s="694">
        <f>SUM(H34:I34)</f>
        <v>61469</v>
      </c>
      <c r="K34" s="677" t="s">
        <v>729</v>
      </c>
      <c r="L34" s="694">
        <f>[4]int.kiadások2025!E33</f>
        <v>0</v>
      </c>
      <c r="M34" s="694"/>
      <c r="N34" s="694">
        <f>SUM(L34:M34)</f>
        <v>0</v>
      </c>
      <c r="O34" s="694">
        <f>[4]int.kiadások2025!F33</f>
        <v>0</v>
      </c>
      <c r="P34" s="694"/>
      <c r="Q34" s="694">
        <f>SUM(O34:P34)</f>
        <v>0</v>
      </c>
      <c r="R34" s="676">
        <f>B34+E34+H34+L34+O34</f>
        <v>581360</v>
      </c>
      <c r="S34" s="676">
        <f t="shared" si="18"/>
        <v>0</v>
      </c>
      <c r="T34" s="676">
        <f t="shared" si="18"/>
        <v>581360</v>
      </c>
      <c r="U34" s="677" t="s">
        <v>729</v>
      </c>
      <c r="V34" s="694">
        <f>[4]int.kiadások2025!I33</f>
        <v>0</v>
      </c>
      <c r="W34" s="694"/>
      <c r="X34" s="694">
        <f>SUM(V34:W34)</f>
        <v>0</v>
      </c>
      <c r="Y34" s="675">
        <f>[4]int.kiadások2025!J33</f>
        <v>0</v>
      </c>
      <c r="Z34" s="694"/>
      <c r="AA34" s="694">
        <f>SUM(Y34:Z34)</f>
        <v>0</v>
      </c>
      <c r="AB34" s="694">
        <f>[4]int.kiadások2025!K33</f>
        <v>0</v>
      </c>
      <c r="AC34" s="694"/>
      <c r="AD34" s="694">
        <f>SUM(AB34:AC34)</f>
        <v>0</v>
      </c>
      <c r="AE34" s="676">
        <f t="shared" si="19"/>
        <v>0</v>
      </c>
      <c r="AF34" s="676">
        <f t="shared" si="19"/>
        <v>0</v>
      </c>
      <c r="AG34" s="676">
        <f t="shared" si="19"/>
        <v>0</v>
      </c>
      <c r="AH34" s="676">
        <f>R34+AE34</f>
        <v>581360</v>
      </c>
      <c r="AI34" s="676">
        <f t="shared" si="20"/>
        <v>0</v>
      </c>
      <c r="AJ34" s="676">
        <f t="shared" si="20"/>
        <v>581360</v>
      </c>
    </row>
    <row r="35" spans="1:145" s="724" customFormat="1" ht="48.75" customHeight="1" x14ac:dyDescent="0.7">
      <c r="A35" s="677" t="s">
        <v>730</v>
      </c>
      <c r="B35" s="675">
        <f>[4]int.kiadások2025!B34</f>
        <v>238213</v>
      </c>
      <c r="C35" s="694"/>
      <c r="D35" s="694">
        <f t="shared" si="2"/>
        <v>238213</v>
      </c>
      <c r="E35" s="675">
        <f>[4]int.kiadások2025!C34</f>
        <v>30795</v>
      </c>
      <c r="F35" s="694"/>
      <c r="G35" s="694">
        <f>SUM(E35:F35)</f>
        <v>30795</v>
      </c>
      <c r="H35" s="675">
        <f>[4]int.kiadások2025!D34</f>
        <v>55887</v>
      </c>
      <c r="I35" s="694"/>
      <c r="J35" s="694">
        <f>SUM(H35:I35)</f>
        <v>55887</v>
      </c>
      <c r="K35" s="677" t="s">
        <v>730</v>
      </c>
      <c r="L35" s="694">
        <f>[4]int.kiadások2025!E34</f>
        <v>0</v>
      </c>
      <c r="M35" s="694"/>
      <c r="N35" s="694">
        <f>SUM(L35:M35)</f>
        <v>0</v>
      </c>
      <c r="O35" s="694">
        <f>[4]int.kiadások2025!F34</f>
        <v>0</v>
      </c>
      <c r="P35" s="694"/>
      <c r="Q35" s="694">
        <f>SUM(O35:P35)</f>
        <v>0</v>
      </c>
      <c r="R35" s="676">
        <f>B35+E35+H35+L35+O35</f>
        <v>324895</v>
      </c>
      <c r="S35" s="676">
        <f t="shared" si="18"/>
        <v>0</v>
      </c>
      <c r="T35" s="676">
        <f t="shared" si="18"/>
        <v>324895</v>
      </c>
      <c r="U35" s="677" t="s">
        <v>730</v>
      </c>
      <c r="V35" s="694">
        <f>[4]int.kiadások2025!I34</f>
        <v>0</v>
      </c>
      <c r="W35" s="694"/>
      <c r="X35" s="694">
        <f>SUM(V35:W35)</f>
        <v>0</v>
      </c>
      <c r="Y35" s="675">
        <f>[4]int.kiadások2025!J34</f>
        <v>0</v>
      </c>
      <c r="Z35" s="694"/>
      <c r="AA35" s="694">
        <f>SUM(Y35:Z35)</f>
        <v>0</v>
      </c>
      <c r="AB35" s="694">
        <f>[4]int.kiadások2025!K34</f>
        <v>0</v>
      </c>
      <c r="AC35" s="694"/>
      <c r="AD35" s="694">
        <f>SUM(AB35:AC35)</f>
        <v>0</v>
      </c>
      <c r="AE35" s="676">
        <f t="shared" si="19"/>
        <v>0</v>
      </c>
      <c r="AF35" s="676">
        <f t="shared" si="19"/>
        <v>0</v>
      </c>
      <c r="AG35" s="676">
        <f t="shared" si="19"/>
        <v>0</v>
      </c>
      <c r="AH35" s="676">
        <f>R35+AE35</f>
        <v>324895</v>
      </c>
      <c r="AI35" s="676">
        <f t="shared" si="20"/>
        <v>0</v>
      </c>
      <c r="AJ35" s="676">
        <f t="shared" si="20"/>
        <v>324895</v>
      </c>
    </row>
    <row r="36" spans="1:145" s="724" customFormat="1" ht="48.75" customHeight="1" thickBot="1" x14ac:dyDescent="0.75">
      <c r="A36" s="695" t="s">
        <v>527</v>
      </c>
      <c r="B36" s="675">
        <f>[4]int.kiadások2025!B35</f>
        <v>509497</v>
      </c>
      <c r="C36" s="694"/>
      <c r="D36" s="694">
        <f t="shared" si="2"/>
        <v>509497</v>
      </c>
      <c r="E36" s="675">
        <f>[4]int.kiadások2025!C35</f>
        <v>65554</v>
      </c>
      <c r="F36" s="694"/>
      <c r="G36" s="694">
        <f>SUM(E36:F36)</f>
        <v>65554</v>
      </c>
      <c r="H36" s="675">
        <f>[4]int.kiadások2025!D35</f>
        <v>181376</v>
      </c>
      <c r="I36" s="694"/>
      <c r="J36" s="694">
        <f>SUM(H36:I36)</f>
        <v>181376</v>
      </c>
      <c r="K36" s="697" t="s">
        <v>527</v>
      </c>
      <c r="L36" s="694">
        <f>[4]int.kiadások2025!E35</f>
        <v>0</v>
      </c>
      <c r="M36" s="694"/>
      <c r="N36" s="694">
        <f>SUM(L36:M36)</f>
        <v>0</v>
      </c>
      <c r="O36" s="694">
        <f>[4]int.kiadások2025!F35</f>
        <v>0</v>
      </c>
      <c r="P36" s="694"/>
      <c r="Q36" s="694">
        <f>SUM(O36:P36)</f>
        <v>0</v>
      </c>
      <c r="R36" s="676">
        <f>B36+E36+H36+L36+O36</f>
        <v>756427</v>
      </c>
      <c r="S36" s="676">
        <f t="shared" si="18"/>
        <v>0</v>
      </c>
      <c r="T36" s="676">
        <f t="shared" si="18"/>
        <v>756427</v>
      </c>
      <c r="U36" s="697" t="s">
        <v>527</v>
      </c>
      <c r="V36" s="694">
        <f>[4]int.kiadások2025!I35</f>
        <v>0</v>
      </c>
      <c r="W36" s="694"/>
      <c r="X36" s="694">
        <f>SUM(V36:W36)</f>
        <v>0</v>
      </c>
      <c r="Y36" s="675">
        <f>[4]int.kiadások2025!J35</f>
        <v>0</v>
      </c>
      <c r="Z36" s="694"/>
      <c r="AA36" s="694">
        <f>SUM(Y36:Z36)</f>
        <v>0</v>
      </c>
      <c r="AB36" s="694">
        <f>[4]int.kiadások2025!K35</f>
        <v>0</v>
      </c>
      <c r="AC36" s="694"/>
      <c r="AD36" s="694">
        <f>SUM(AB36:AC36)</f>
        <v>0</v>
      </c>
      <c r="AE36" s="676">
        <f t="shared" si="19"/>
        <v>0</v>
      </c>
      <c r="AF36" s="676">
        <f t="shared" si="19"/>
        <v>0</v>
      </c>
      <c r="AG36" s="676">
        <f t="shared" si="19"/>
        <v>0</v>
      </c>
      <c r="AH36" s="676">
        <f>R36+AE36</f>
        <v>756427</v>
      </c>
      <c r="AI36" s="676">
        <f t="shared" si="20"/>
        <v>0</v>
      </c>
      <c r="AJ36" s="676">
        <f t="shared" si="20"/>
        <v>756427</v>
      </c>
    </row>
    <row r="37" spans="1:145" s="724" customFormat="1" ht="61.5" customHeight="1" thickBot="1" x14ac:dyDescent="0.75">
      <c r="A37" s="698" t="s">
        <v>731</v>
      </c>
      <c r="B37" s="682">
        <f t="shared" ref="B37:J37" si="21">SUM(B33:B36)</f>
        <v>1330834</v>
      </c>
      <c r="C37" s="682">
        <f t="shared" si="21"/>
        <v>0</v>
      </c>
      <c r="D37" s="682">
        <f t="shared" si="21"/>
        <v>1330834</v>
      </c>
      <c r="E37" s="682">
        <f t="shared" si="21"/>
        <v>170946</v>
      </c>
      <c r="F37" s="682">
        <f t="shared" si="21"/>
        <v>0</v>
      </c>
      <c r="G37" s="682">
        <f t="shared" si="21"/>
        <v>170946</v>
      </c>
      <c r="H37" s="682">
        <f t="shared" si="21"/>
        <v>323428</v>
      </c>
      <c r="I37" s="682">
        <f t="shared" si="21"/>
        <v>0</v>
      </c>
      <c r="J37" s="682">
        <f t="shared" si="21"/>
        <v>323428</v>
      </c>
      <c r="K37" s="698" t="s">
        <v>731</v>
      </c>
      <c r="L37" s="682">
        <f t="shared" ref="L37:T37" si="22">SUM(L33:L36)</f>
        <v>0</v>
      </c>
      <c r="M37" s="682">
        <f t="shared" si="22"/>
        <v>0</v>
      </c>
      <c r="N37" s="682">
        <f t="shared" si="22"/>
        <v>0</v>
      </c>
      <c r="O37" s="682">
        <f t="shared" si="22"/>
        <v>0</v>
      </c>
      <c r="P37" s="682">
        <f t="shared" si="22"/>
        <v>0</v>
      </c>
      <c r="Q37" s="682">
        <f t="shared" si="22"/>
        <v>0</v>
      </c>
      <c r="R37" s="682">
        <f t="shared" si="22"/>
        <v>1825208</v>
      </c>
      <c r="S37" s="682">
        <f t="shared" si="22"/>
        <v>0</v>
      </c>
      <c r="T37" s="682">
        <f t="shared" si="22"/>
        <v>1825208</v>
      </c>
      <c r="U37" s="698" t="s">
        <v>731</v>
      </c>
      <c r="V37" s="682">
        <f t="shared" ref="V37:AJ37" si="23">SUM(V33:V36)</f>
        <v>0</v>
      </c>
      <c r="W37" s="682">
        <f t="shared" si="23"/>
        <v>0</v>
      </c>
      <c r="X37" s="682">
        <f t="shared" si="23"/>
        <v>0</v>
      </c>
      <c r="Y37" s="682">
        <f t="shared" si="23"/>
        <v>0</v>
      </c>
      <c r="Z37" s="682">
        <f t="shared" si="23"/>
        <v>0</v>
      </c>
      <c r="AA37" s="682">
        <f t="shared" si="23"/>
        <v>0</v>
      </c>
      <c r="AB37" s="682">
        <f t="shared" si="23"/>
        <v>0</v>
      </c>
      <c r="AC37" s="682">
        <f t="shared" si="23"/>
        <v>0</v>
      </c>
      <c r="AD37" s="682">
        <f t="shared" si="23"/>
        <v>0</v>
      </c>
      <c r="AE37" s="682">
        <f t="shared" si="23"/>
        <v>0</v>
      </c>
      <c r="AF37" s="682">
        <f t="shared" si="23"/>
        <v>0</v>
      </c>
      <c r="AG37" s="682">
        <f t="shared" si="23"/>
        <v>0</v>
      </c>
      <c r="AH37" s="682">
        <f t="shared" si="23"/>
        <v>1825208</v>
      </c>
      <c r="AI37" s="682">
        <f t="shared" si="23"/>
        <v>0</v>
      </c>
      <c r="AJ37" s="682">
        <f t="shared" si="23"/>
        <v>1825208</v>
      </c>
    </row>
    <row r="38" spans="1:145" s="724" customFormat="1" ht="48.75" customHeight="1" x14ac:dyDescent="0.7">
      <c r="A38" s="699" t="s">
        <v>732</v>
      </c>
      <c r="B38" s="672"/>
      <c r="C38" s="672"/>
      <c r="D38" s="672"/>
      <c r="E38" s="672"/>
      <c r="F38" s="672"/>
      <c r="G38" s="672"/>
      <c r="H38" s="672"/>
      <c r="I38" s="672"/>
      <c r="J38" s="672"/>
      <c r="K38" s="699" t="s">
        <v>745</v>
      </c>
      <c r="L38" s="672"/>
      <c r="M38" s="672"/>
      <c r="N38" s="672"/>
      <c r="O38" s="672"/>
      <c r="P38" s="672"/>
      <c r="Q38" s="672"/>
      <c r="R38" s="672"/>
      <c r="S38" s="672"/>
      <c r="T38" s="672"/>
      <c r="U38" s="699" t="s">
        <v>745</v>
      </c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</row>
    <row r="39" spans="1:145" s="722" customFormat="1" ht="88.5" customHeight="1" thickBot="1" x14ac:dyDescent="0.75">
      <c r="A39" s="692" t="s">
        <v>553</v>
      </c>
      <c r="B39" s="700">
        <f>[4]int.kiadások2025!B38</f>
        <v>914448</v>
      </c>
      <c r="C39" s="700"/>
      <c r="D39" s="700">
        <f>SUM(B39:C39)</f>
        <v>914448</v>
      </c>
      <c r="E39" s="700">
        <f>[4]int.kiadások2025!C38</f>
        <v>146384</v>
      </c>
      <c r="F39" s="700"/>
      <c r="G39" s="700">
        <f>SUM(E39:F39)</f>
        <v>146384</v>
      </c>
      <c r="H39" s="700">
        <f>[4]int.kiadások2025!D38</f>
        <v>656832</v>
      </c>
      <c r="I39" s="700"/>
      <c r="J39" s="700">
        <f>SUM(H39:I39)</f>
        <v>656832</v>
      </c>
      <c r="K39" s="692" t="s">
        <v>553</v>
      </c>
      <c r="L39" s="700">
        <f>[4]int.kiadások2025!E38</f>
        <v>0</v>
      </c>
      <c r="M39" s="700"/>
      <c r="N39" s="700">
        <f>SUM(L39:M39)</f>
        <v>0</v>
      </c>
      <c r="O39" s="700">
        <f>[4]int.kiadások2025!F38</f>
        <v>0</v>
      </c>
      <c r="P39" s="700"/>
      <c r="Q39" s="700">
        <f>SUM(O39:P39)</f>
        <v>0</v>
      </c>
      <c r="R39" s="693">
        <f>B39+E39+H39+L39+O39</f>
        <v>1717664</v>
      </c>
      <c r="S39" s="693">
        <f>C39+F39+I39+M39+P39</f>
        <v>0</v>
      </c>
      <c r="T39" s="693">
        <f>D39+G39+J39+N39+Q39</f>
        <v>1717664</v>
      </c>
      <c r="U39" s="692" t="s">
        <v>553</v>
      </c>
      <c r="V39" s="700">
        <f>[4]int.kiadások2025!I38</f>
        <v>0</v>
      </c>
      <c r="W39" s="700"/>
      <c r="X39" s="700">
        <f>SUM(V39:W39)</f>
        <v>0</v>
      </c>
      <c r="Y39" s="700">
        <f>[4]int.kiadások2025!J38</f>
        <v>0</v>
      </c>
      <c r="Z39" s="700"/>
      <c r="AA39" s="700">
        <f>SUM(Y39:Z39)</f>
        <v>0</v>
      </c>
      <c r="AB39" s="700">
        <f>[4]int.kiadások2025!K38</f>
        <v>0</v>
      </c>
      <c r="AC39" s="700"/>
      <c r="AD39" s="700">
        <f>SUM(AB39:AC39)</f>
        <v>0</v>
      </c>
      <c r="AE39" s="693">
        <f>V39+Y39+AB39</f>
        <v>0</v>
      </c>
      <c r="AF39" s="693">
        <f>W39+Z39+AC39</f>
        <v>0</v>
      </c>
      <c r="AG39" s="693">
        <f>X39+AA39+AD39</f>
        <v>0</v>
      </c>
      <c r="AH39" s="693">
        <f>R39+AE39</f>
        <v>1717664</v>
      </c>
      <c r="AI39" s="693">
        <f>S39+AF39</f>
        <v>0</v>
      </c>
      <c r="AJ39" s="693">
        <f>T39+AG39</f>
        <v>1717664</v>
      </c>
    </row>
    <row r="40" spans="1:145" s="724" customFormat="1" ht="48.75" customHeight="1" x14ac:dyDescent="0.7">
      <c r="A40" s="699" t="s">
        <v>733</v>
      </c>
      <c r="B40" s="672"/>
      <c r="C40" s="672"/>
      <c r="D40" s="672"/>
      <c r="E40" s="672"/>
      <c r="F40" s="672"/>
      <c r="G40" s="672"/>
      <c r="H40" s="672"/>
      <c r="I40" s="672"/>
      <c r="J40" s="672"/>
      <c r="K40" s="699" t="s">
        <v>733</v>
      </c>
      <c r="L40" s="672"/>
      <c r="M40" s="672"/>
      <c r="N40" s="672"/>
      <c r="O40" s="672"/>
      <c r="P40" s="672"/>
      <c r="Q40" s="672"/>
      <c r="R40" s="672"/>
      <c r="S40" s="672"/>
      <c r="T40" s="672"/>
      <c r="U40" s="699" t="s">
        <v>733</v>
      </c>
      <c r="V40" s="672"/>
      <c r="W40" s="672"/>
      <c r="X40" s="672"/>
      <c r="Y40" s="672"/>
      <c r="Z40" s="672"/>
      <c r="AA40" s="672"/>
      <c r="AB40" s="672"/>
      <c r="AC40" s="672"/>
      <c r="AD40" s="672"/>
      <c r="AE40" s="672"/>
      <c r="AF40" s="672"/>
      <c r="AG40" s="672"/>
      <c r="AH40" s="672"/>
      <c r="AI40" s="672"/>
      <c r="AJ40" s="672"/>
    </row>
    <row r="41" spans="1:145" s="724" customFormat="1" ht="49.5" customHeight="1" thickBot="1" x14ac:dyDescent="0.75">
      <c r="A41" s="695" t="s">
        <v>734</v>
      </c>
      <c r="B41" s="700">
        <f>[4]int.kiadások2025!B40</f>
        <v>586331</v>
      </c>
      <c r="C41" s="700"/>
      <c r="D41" s="700">
        <f>SUM(B41:C41)</f>
        <v>586331</v>
      </c>
      <c r="E41" s="700">
        <f>[4]int.kiadások2025!C40</f>
        <v>82110</v>
      </c>
      <c r="F41" s="700"/>
      <c r="G41" s="700">
        <f>SUM(E41:F41)</f>
        <v>82110</v>
      </c>
      <c r="H41" s="700">
        <f>[4]int.kiadások2025!D40</f>
        <v>176381</v>
      </c>
      <c r="I41" s="700"/>
      <c r="J41" s="700">
        <f>SUM(H41:I41)</f>
        <v>176381</v>
      </c>
      <c r="K41" s="695" t="s">
        <v>734</v>
      </c>
      <c r="L41" s="700">
        <f>[4]int.kiadások2025!E40</f>
        <v>0</v>
      </c>
      <c r="M41" s="700"/>
      <c r="N41" s="700">
        <f>SUM(L41:M41)</f>
        <v>0</v>
      </c>
      <c r="O41" s="700">
        <f>[4]int.kiadások2025!F40</f>
        <v>0</v>
      </c>
      <c r="P41" s="700"/>
      <c r="Q41" s="700">
        <f>SUM(O41:P41)</f>
        <v>0</v>
      </c>
      <c r="R41" s="693">
        <f>B41+E41+H41+L41+O41</f>
        <v>844822</v>
      </c>
      <c r="S41" s="693">
        <f>C41+F41+I41+M41+P41</f>
        <v>0</v>
      </c>
      <c r="T41" s="693">
        <f>D41+G41+J41+N41+Q41</f>
        <v>844822</v>
      </c>
      <c r="U41" s="695" t="s">
        <v>734</v>
      </c>
      <c r="V41" s="700">
        <f>[4]int.kiadások2025!I40</f>
        <v>0</v>
      </c>
      <c r="W41" s="700"/>
      <c r="X41" s="700">
        <f>SUM(V41:W41)</f>
        <v>0</v>
      </c>
      <c r="Y41" s="700">
        <f>[4]int.kiadások2025!J40</f>
        <v>0</v>
      </c>
      <c r="Z41" s="700"/>
      <c r="AA41" s="700">
        <f>SUM(Y41:Z41)</f>
        <v>0</v>
      </c>
      <c r="AB41" s="700">
        <f>[4]int.kiadások2025!K40</f>
        <v>0</v>
      </c>
      <c r="AC41" s="700"/>
      <c r="AD41" s="700">
        <f>SUM(AB41:AC41)</f>
        <v>0</v>
      </c>
      <c r="AE41" s="693">
        <f>V41+Y41+AB41</f>
        <v>0</v>
      </c>
      <c r="AF41" s="693">
        <f>W41+Z41+AC41</f>
        <v>0</v>
      </c>
      <c r="AG41" s="693">
        <f>X41+AA41+AD41</f>
        <v>0</v>
      </c>
      <c r="AH41" s="693">
        <f>R41+AE41</f>
        <v>844822</v>
      </c>
      <c r="AI41" s="693">
        <f>S41+AF41</f>
        <v>0</v>
      </c>
      <c r="AJ41" s="693">
        <f>T41+AG41</f>
        <v>844822</v>
      </c>
    </row>
    <row r="42" spans="1:145" s="724" customFormat="1" ht="48" customHeight="1" x14ac:dyDescent="0.7">
      <c r="A42" s="690" t="s">
        <v>735</v>
      </c>
      <c r="B42" s="688"/>
      <c r="C42" s="688"/>
      <c r="D42" s="688"/>
      <c r="E42" s="688"/>
      <c r="F42" s="688"/>
      <c r="G42" s="688"/>
      <c r="H42" s="688"/>
      <c r="I42" s="688"/>
      <c r="J42" s="688"/>
      <c r="K42" s="690" t="s">
        <v>735</v>
      </c>
      <c r="L42" s="688"/>
      <c r="M42" s="688"/>
      <c r="N42" s="688"/>
      <c r="O42" s="688"/>
      <c r="P42" s="688"/>
      <c r="Q42" s="688"/>
      <c r="R42" s="688"/>
      <c r="S42" s="688"/>
      <c r="T42" s="688"/>
      <c r="U42" s="690" t="s">
        <v>735</v>
      </c>
      <c r="V42" s="688"/>
      <c r="W42" s="688"/>
      <c r="X42" s="688"/>
      <c r="Y42" s="688"/>
      <c r="Z42" s="688"/>
      <c r="AA42" s="688"/>
      <c r="AB42" s="688"/>
      <c r="AC42" s="688"/>
      <c r="AD42" s="688"/>
      <c r="AE42" s="688"/>
      <c r="AF42" s="688"/>
      <c r="AG42" s="688"/>
      <c r="AH42" s="688"/>
      <c r="AI42" s="688"/>
      <c r="AJ42" s="688"/>
    </row>
    <row r="43" spans="1:145" s="724" customFormat="1" ht="48.75" customHeight="1" thickBot="1" x14ac:dyDescent="0.75">
      <c r="A43" s="707" t="s">
        <v>620</v>
      </c>
      <c r="B43" s="675">
        <f>[4]int.kiadások2025!B42</f>
        <v>1517086</v>
      </c>
      <c r="C43" s="679"/>
      <c r="D43" s="679">
        <f>SUM(B43:C43)</f>
        <v>1517086</v>
      </c>
      <c r="E43" s="675">
        <f>[4]int.kiadások2025!C42</f>
        <v>228956</v>
      </c>
      <c r="F43" s="679"/>
      <c r="G43" s="679">
        <f>SUM(E43:F43)</f>
        <v>228956</v>
      </c>
      <c r="H43" s="675">
        <f>[4]int.kiadások2025!D42</f>
        <v>233823</v>
      </c>
      <c r="I43" s="679"/>
      <c r="J43" s="679">
        <f>SUM(H43:I43)</f>
        <v>233823</v>
      </c>
      <c r="K43" s="707" t="s">
        <v>554</v>
      </c>
      <c r="L43" s="679">
        <f>[4]int.kiadások2025!E42</f>
        <v>0</v>
      </c>
      <c r="M43" s="679"/>
      <c r="N43" s="679">
        <f>SUM(L43:M43)</f>
        <v>0</v>
      </c>
      <c r="O43" s="679">
        <f>[4]int.kiadások2025!F42</f>
        <v>0</v>
      </c>
      <c r="P43" s="679"/>
      <c r="Q43" s="679">
        <f>SUM(O43:P43)</f>
        <v>0</v>
      </c>
      <c r="R43" s="676">
        <f>B43+E43+H43+L43+O43</f>
        <v>1979865</v>
      </c>
      <c r="S43" s="676">
        <f>C43+F43+I43+M43+P43</f>
        <v>0</v>
      </c>
      <c r="T43" s="676">
        <f>D43+G43+J43+N43+Q43</f>
        <v>1979865</v>
      </c>
      <c r="U43" s="707" t="s">
        <v>620</v>
      </c>
      <c r="V43" s="679">
        <f>[4]int.kiadások2025!I42</f>
        <v>700</v>
      </c>
      <c r="W43" s="679"/>
      <c r="X43" s="679">
        <f>SUM(V43:W43)</f>
        <v>700</v>
      </c>
      <c r="Y43" s="679">
        <f>[4]int.kiadások2025!J42</f>
        <v>0</v>
      </c>
      <c r="Z43" s="679"/>
      <c r="AA43" s="679">
        <f>SUM(Y43:Z43)</f>
        <v>0</v>
      </c>
      <c r="AB43" s="679">
        <f>[4]int.kiadások2025!K42</f>
        <v>0</v>
      </c>
      <c r="AC43" s="679"/>
      <c r="AD43" s="679">
        <f>SUM(AB43:AC43)</f>
        <v>0</v>
      </c>
      <c r="AE43" s="676">
        <f>V43+Y43+AB43</f>
        <v>700</v>
      </c>
      <c r="AF43" s="676">
        <f>W43+Z43+AC43</f>
        <v>0</v>
      </c>
      <c r="AG43" s="676">
        <f>X43+AA43+AD43</f>
        <v>700</v>
      </c>
      <c r="AH43" s="676">
        <f>R43+AE43</f>
        <v>1980565</v>
      </c>
      <c r="AI43" s="676">
        <f>S43+AF43</f>
        <v>0</v>
      </c>
      <c r="AJ43" s="676">
        <f>T43+AG43</f>
        <v>1980565</v>
      </c>
    </row>
    <row r="44" spans="1:145" s="724" customFormat="1" ht="48" customHeight="1" x14ac:dyDescent="0.7">
      <c r="A44" s="699" t="s">
        <v>736</v>
      </c>
      <c r="B44" s="672"/>
      <c r="C44" s="672"/>
      <c r="D44" s="672"/>
      <c r="E44" s="672"/>
      <c r="F44" s="672"/>
      <c r="G44" s="672"/>
      <c r="H44" s="672"/>
      <c r="I44" s="672"/>
      <c r="J44" s="672"/>
      <c r="K44" s="699" t="s">
        <v>746</v>
      </c>
      <c r="L44" s="672"/>
      <c r="M44" s="672"/>
      <c r="N44" s="672"/>
      <c r="O44" s="672"/>
      <c r="P44" s="672"/>
      <c r="Q44" s="672"/>
      <c r="R44" s="672"/>
      <c r="S44" s="672"/>
      <c r="T44" s="672"/>
      <c r="U44" s="699" t="s">
        <v>746</v>
      </c>
      <c r="V44" s="672"/>
      <c r="W44" s="672"/>
      <c r="X44" s="672"/>
      <c r="Y44" s="672"/>
      <c r="Z44" s="672"/>
      <c r="AA44" s="672"/>
      <c r="AB44" s="672"/>
      <c r="AC44" s="672"/>
      <c r="AD44" s="672"/>
      <c r="AE44" s="672"/>
      <c r="AF44" s="672"/>
      <c r="AG44" s="672"/>
      <c r="AH44" s="672"/>
      <c r="AI44" s="672"/>
      <c r="AJ44" s="672"/>
    </row>
    <row r="45" spans="1:145" s="724" customFormat="1" ht="48.75" customHeight="1" x14ac:dyDescent="0.7">
      <c r="A45" s="674" t="s">
        <v>555</v>
      </c>
      <c r="B45" s="675">
        <f>[4]int.kiadások2025!B44</f>
        <v>85008</v>
      </c>
      <c r="C45" s="675"/>
      <c r="D45" s="675">
        <f>SUM(B45:C45)</f>
        <v>85008</v>
      </c>
      <c r="E45" s="675">
        <f>[4]int.kiadások2025!C44</f>
        <v>11032</v>
      </c>
      <c r="F45" s="675"/>
      <c r="G45" s="675">
        <f>SUM(E45:F45)</f>
        <v>11032</v>
      </c>
      <c r="H45" s="675">
        <f>[4]int.kiadások2025!D44</f>
        <v>112978</v>
      </c>
      <c r="I45" s="675"/>
      <c r="J45" s="675">
        <f>SUM(H45:I45)</f>
        <v>112978</v>
      </c>
      <c r="K45" s="674" t="s">
        <v>555</v>
      </c>
      <c r="L45" s="675">
        <f>[4]int.kiadások2025!E44</f>
        <v>0</v>
      </c>
      <c r="M45" s="675"/>
      <c r="N45" s="675">
        <f>SUM(L45:M45)</f>
        <v>0</v>
      </c>
      <c r="O45" s="675">
        <f>[4]int.kiadások2025!F44</f>
        <v>0</v>
      </c>
      <c r="P45" s="726"/>
      <c r="Q45" s="675">
        <f>SUM(O45:P45)</f>
        <v>0</v>
      </c>
      <c r="R45" s="676">
        <f t="shared" ref="R45:T46" si="24">B45+E45+H45+L45+O45</f>
        <v>209018</v>
      </c>
      <c r="S45" s="676">
        <f t="shared" si="24"/>
        <v>0</v>
      </c>
      <c r="T45" s="676">
        <f t="shared" si="24"/>
        <v>209018</v>
      </c>
      <c r="U45" s="674" t="s">
        <v>555</v>
      </c>
      <c r="V45" s="675">
        <f>[4]int.kiadások2025!I44</f>
        <v>0</v>
      </c>
      <c r="W45" s="675"/>
      <c r="X45" s="675">
        <f>SUM(V45:W45)</f>
        <v>0</v>
      </c>
      <c r="Y45" s="675">
        <f>[4]int.kiadások2025!J44</f>
        <v>0</v>
      </c>
      <c r="Z45" s="675"/>
      <c r="AA45" s="675">
        <f>SUM(Y45:Z45)</f>
        <v>0</v>
      </c>
      <c r="AB45" s="675">
        <f>[4]int.kiadások2025!K44</f>
        <v>0</v>
      </c>
      <c r="AC45" s="675"/>
      <c r="AD45" s="675">
        <f>SUM(AB45:AC45)</f>
        <v>0</v>
      </c>
      <c r="AE45" s="676">
        <f t="shared" ref="AE45:AG46" si="25">V45+Y45+AB45</f>
        <v>0</v>
      </c>
      <c r="AF45" s="676">
        <f t="shared" si="25"/>
        <v>0</v>
      </c>
      <c r="AG45" s="676">
        <f t="shared" si="25"/>
        <v>0</v>
      </c>
      <c r="AH45" s="676">
        <f t="shared" ref="AH45:AJ46" si="26">R45+AE45</f>
        <v>209018</v>
      </c>
      <c r="AI45" s="676">
        <f t="shared" si="26"/>
        <v>0</v>
      </c>
      <c r="AJ45" s="676">
        <f t="shared" si="26"/>
        <v>209018</v>
      </c>
    </row>
    <row r="46" spans="1:145" s="728" customFormat="1" ht="49.5" customHeight="1" thickBot="1" x14ac:dyDescent="0.75">
      <c r="A46" s="709" t="s">
        <v>4</v>
      </c>
      <c r="B46" s="710">
        <f>[4]int.kiadások2025!B45</f>
        <v>2328206</v>
      </c>
      <c r="C46" s="710"/>
      <c r="D46" s="710">
        <f>SUM(B46:C46)</f>
        <v>2328206</v>
      </c>
      <c r="E46" s="710">
        <f>[4]int.kiadások2025!C45</f>
        <v>342245</v>
      </c>
      <c r="F46" s="710"/>
      <c r="G46" s="711">
        <f>SUM(E46:F46)</f>
        <v>342245</v>
      </c>
      <c r="H46" s="710">
        <f>[4]int.kiadások2025!D45</f>
        <v>459603</v>
      </c>
      <c r="I46" s="711"/>
      <c r="J46" s="710">
        <f>SUM(H46:I46)</f>
        <v>459603</v>
      </c>
      <c r="K46" s="709" t="s">
        <v>4</v>
      </c>
      <c r="L46" s="710">
        <f>[4]int.kiadások2025!E45</f>
        <v>0</v>
      </c>
      <c r="M46" s="711"/>
      <c r="N46" s="710">
        <f>SUM(L46:M46)</f>
        <v>0</v>
      </c>
      <c r="O46" s="711">
        <f>[4]int.kiadások2025!F45</f>
        <v>4000</v>
      </c>
      <c r="P46" s="710">
        <f>'[5]int.kiadások RM II maradvány'!P46</f>
        <v>0</v>
      </c>
      <c r="Q46" s="727">
        <f>SUM(O46:P46)</f>
        <v>4000</v>
      </c>
      <c r="R46" s="680">
        <f t="shared" si="24"/>
        <v>3134054</v>
      </c>
      <c r="S46" s="712">
        <f t="shared" si="24"/>
        <v>0</v>
      </c>
      <c r="T46" s="680">
        <f t="shared" si="24"/>
        <v>3134054</v>
      </c>
      <c r="U46" s="709" t="s">
        <v>4</v>
      </c>
      <c r="V46" s="710">
        <f>[4]int.kiadások2025!I45</f>
        <v>72163</v>
      </c>
      <c r="W46" s="711"/>
      <c r="X46" s="710">
        <f>SUM(V46:W46)</f>
        <v>72163</v>
      </c>
      <c r="Y46" s="711">
        <f>[4]int.kiadások2025!J45</f>
        <v>0</v>
      </c>
      <c r="Z46" s="710"/>
      <c r="AA46" s="711">
        <f>SUM(Y46:Z46)</f>
        <v>0</v>
      </c>
      <c r="AB46" s="710">
        <f>[4]int.kiadások2025!K45</f>
        <v>0</v>
      </c>
      <c r="AC46" s="711"/>
      <c r="AD46" s="727">
        <f>SUM(AB46:AC46)</f>
        <v>0</v>
      </c>
      <c r="AE46" s="680">
        <f t="shared" si="25"/>
        <v>72163</v>
      </c>
      <c r="AF46" s="712">
        <f t="shared" si="25"/>
        <v>0</v>
      </c>
      <c r="AG46" s="680">
        <f t="shared" si="25"/>
        <v>72163</v>
      </c>
      <c r="AH46" s="712">
        <f t="shared" si="26"/>
        <v>3206217</v>
      </c>
      <c r="AI46" s="680">
        <f t="shared" si="26"/>
        <v>0</v>
      </c>
      <c r="AJ46" s="680">
        <f t="shared" si="26"/>
        <v>3206217</v>
      </c>
      <c r="AK46" s="724"/>
      <c r="AL46" s="724"/>
      <c r="AM46" s="724"/>
      <c r="AN46" s="724"/>
      <c r="AO46" s="724"/>
      <c r="AP46" s="724"/>
      <c r="AQ46" s="724"/>
      <c r="AR46" s="724"/>
      <c r="AS46" s="724"/>
      <c r="AT46" s="724"/>
      <c r="AU46" s="724"/>
      <c r="AV46" s="724"/>
      <c r="AW46" s="724"/>
      <c r="AX46" s="724"/>
      <c r="AY46" s="724"/>
      <c r="AZ46" s="724"/>
      <c r="BA46" s="724"/>
      <c r="BB46" s="724"/>
      <c r="BC46" s="724"/>
      <c r="BD46" s="724"/>
      <c r="BE46" s="724"/>
      <c r="BF46" s="724"/>
      <c r="BG46" s="724"/>
      <c r="BH46" s="724"/>
      <c r="BI46" s="724"/>
      <c r="BJ46" s="724"/>
      <c r="BK46" s="724"/>
      <c r="BL46" s="724"/>
      <c r="BM46" s="724"/>
      <c r="BN46" s="724"/>
      <c r="BO46" s="724"/>
      <c r="BP46" s="724"/>
      <c r="BQ46" s="724"/>
      <c r="BR46" s="724"/>
      <c r="BS46" s="724"/>
      <c r="BT46" s="724"/>
      <c r="BU46" s="724"/>
      <c r="BV46" s="724"/>
      <c r="BW46" s="724"/>
      <c r="BX46" s="724"/>
      <c r="BY46" s="724"/>
      <c r="BZ46" s="724"/>
      <c r="CA46" s="724"/>
      <c r="CB46" s="724"/>
      <c r="CC46" s="724"/>
      <c r="CD46" s="724"/>
      <c r="CE46" s="724"/>
      <c r="CF46" s="724"/>
      <c r="CG46" s="724"/>
      <c r="CH46" s="724"/>
      <c r="CI46" s="724"/>
      <c r="CJ46" s="724"/>
      <c r="CK46" s="724"/>
      <c r="CL46" s="724"/>
      <c r="CM46" s="724"/>
      <c r="CN46" s="724"/>
      <c r="CO46" s="724"/>
      <c r="CP46" s="724"/>
      <c r="CQ46" s="724"/>
      <c r="CR46" s="724"/>
      <c r="CS46" s="724"/>
      <c r="CT46" s="724"/>
      <c r="CU46" s="724"/>
      <c r="CV46" s="724"/>
      <c r="CW46" s="724"/>
      <c r="CX46" s="724"/>
      <c r="CY46" s="724"/>
      <c r="CZ46" s="724"/>
      <c r="DA46" s="724"/>
      <c r="DB46" s="724"/>
      <c r="DC46" s="724"/>
      <c r="DD46" s="724"/>
      <c r="DE46" s="724"/>
      <c r="DF46" s="724"/>
      <c r="DG46" s="724"/>
      <c r="DH46" s="724"/>
      <c r="DI46" s="724"/>
      <c r="DJ46" s="724"/>
      <c r="DK46" s="724"/>
      <c r="DL46" s="724"/>
      <c r="DM46" s="724"/>
      <c r="DN46" s="724"/>
      <c r="DO46" s="724"/>
      <c r="DP46" s="724"/>
      <c r="DQ46" s="724"/>
      <c r="DR46" s="724"/>
      <c r="DS46" s="724"/>
      <c r="DT46" s="724"/>
      <c r="DU46" s="724"/>
      <c r="DV46" s="724"/>
      <c r="DW46" s="724"/>
      <c r="DX46" s="724"/>
      <c r="DY46" s="724"/>
      <c r="DZ46" s="724"/>
      <c r="EA46" s="724"/>
      <c r="EB46" s="724"/>
      <c r="EC46" s="724"/>
      <c r="ED46" s="724"/>
      <c r="EE46" s="724"/>
      <c r="EF46" s="724"/>
      <c r="EG46" s="724"/>
      <c r="EH46" s="724"/>
      <c r="EI46" s="724"/>
      <c r="EJ46" s="724"/>
      <c r="EK46" s="724"/>
      <c r="EL46" s="724"/>
      <c r="EM46" s="724"/>
      <c r="EN46" s="724"/>
      <c r="EO46" s="724"/>
    </row>
    <row r="47" spans="1:145" s="724" customFormat="1" ht="61.5" customHeight="1" thickBot="1" x14ac:dyDescent="0.75">
      <c r="A47" s="729" t="s">
        <v>737</v>
      </c>
      <c r="B47" s="693">
        <f t="shared" ref="B47:J47" si="27">SUM(B45:B46)</f>
        <v>2413214</v>
      </c>
      <c r="C47" s="693">
        <f t="shared" si="27"/>
        <v>0</v>
      </c>
      <c r="D47" s="693">
        <f t="shared" si="27"/>
        <v>2413214</v>
      </c>
      <c r="E47" s="693">
        <f t="shared" si="27"/>
        <v>353277</v>
      </c>
      <c r="F47" s="693">
        <f t="shared" si="27"/>
        <v>0</v>
      </c>
      <c r="G47" s="693">
        <f t="shared" si="27"/>
        <v>353277</v>
      </c>
      <c r="H47" s="693">
        <f t="shared" si="27"/>
        <v>572581</v>
      </c>
      <c r="I47" s="693">
        <f t="shared" si="27"/>
        <v>0</v>
      </c>
      <c r="J47" s="693">
        <f t="shared" si="27"/>
        <v>572581</v>
      </c>
      <c r="K47" s="729" t="s">
        <v>737</v>
      </c>
      <c r="L47" s="693">
        <f t="shared" ref="L47:T47" si="28">SUM(L45:L46)</f>
        <v>0</v>
      </c>
      <c r="M47" s="693">
        <f t="shared" si="28"/>
        <v>0</v>
      </c>
      <c r="N47" s="693">
        <f t="shared" si="28"/>
        <v>0</v>
      </c>
      <c r="O47" s="693">
        <f t="shared" si="28"/>
        <v>4000</v>
      </c>
      <c r="P47" s="693">
        <f t="shared" si="28"/>
        <v>0</v>
      </c>
      <c r="Q47" s="693">
        <f t="shared" si="28"/>
        <v>4000</v>
      </c>
      <c r="R47" s="693">
        <f t="shared" si="28"/>
        <v>3343072</v>
      </c>
      <c r="S47" s="693">
        <f t="shared" si="28"/>
        <v>0</v>
      </c>
      <c r="T47" s="693">
        <f t="shared" si="28"/>
        <v>3343072</v>
      </c>
      <c r="U47" s="729" t="s">
        <v>737</v>
      </c>
      <c r="V47" s="693">
        <f t="shared" ref="V47:AJ47" si="29">SUM(V45:V46)</f>
        <v>72163</v>
      </c>
      <c r="W47" s="693">
        <f t="shared" si="29"/>
        <v>0</v>
      </c>
      <c r="X47" s="693">
        <f t="shared" si="29"/>
        <v>72163</v>
      </c>
      <c r="Y47" s="693">
        <f t="shared" si="29"/>
        <v>0</v>
      </c>
      <c r="Z47" s="693">
        <f t="shared" si="29"/>
        <v>0</v>
      </c>
      <c r="AA47" s="693">
        <f t="shared" si="29"/>
        <v>0</v>
      </c>
      <c r="AB47" s="693">
        <f t="shared" si="29"/>
        <v>0</v>
      </c>
      <c r="AC47" s="693">
        <f t="shared" si="29"/>
        <v>0</v>
      </c>
      <c r="AD47" s="693">
        <f t="shared" si="29"/>
        <v>0</v>
      </c>
      <c r="AE47" s="693">
        <f t="shared" si="29"/>
        <v>72163</v>
      </c>
      <c r="AF47" s="693">
        <f t="shared" si="29"/>
        <v>0</v>
      </c>
      <c r="AG47" s="693">
        <f t="shared" si="29"/>
        <v>72163</v>
      </c>
      <c r="AH47" s="693">
        <f t="shared" si="29"/>
        <v>3415235</v>
      </c>
      <c r="AI47" s="693">
        <f t="shared" si="29"/>
        <v>0</v>
      </c>
      <c r="AJ47" s="693">
        <f t="shared" si="29"/>
        <v>3415235</v>
      </c>
    </row>
    <row r="48" spans="1:145" s="724" customFormat="1" ht="61.5" customHeight="1" thickBot="1" x14ac:dyDescent="0.75">
      <c r="A48" s="729" t="s">
        <v>738</v>
      </c>
      <c r="B48" s="680">
        <f t="shared" ref="B48:J48" si="30">B37+B39+B41+B43+B47</f>
        <v>6761913</v>
      </c>
      <c r="C48" s="680">
        <f t="shared" si="30"/>
        <v>0</v>
      </c>
      <c r="D48" s="680">
        <f t="shared" si="30"/>
        <v>6761913</v>
      </c>
      <c r="E48" s="680">
        <f t="shared" si="30"/>
        <v>981673</v>
      </c>
      <c r="F48" s="680">
        <f t="shared" si="30"/>
        <v>0</v>
      </c>
      <c r="G48" s="680">
        <f t="shared" si="30"/>
        <v>981673</v>
      </c>
      <c r="H48" s="680">
        <f t="shared" si="30"/>
        <v>1963045</v>
      </c>
      <c r="I48" s="680">
        <f t="shared" si="30"/>
        <v>0</v>
      </c>
      <c r="J48" s="680">
        <f t="shared" si="30"/>
        <v>1963045</v>
      </c>
      <c r="K48" s="729" t="s">
        <v>738</v>
      </c>
      <c r="L48" s="680">
        <f t="shared" ref="L48:T48" si="31">L37+L39+L41+L43+L47</f>
        <v>0</v>
      </c>
      <c r="M48" s="680">
        <f t="shared" si="31"/>
        <v>0</v>
      </c>
      <c r="N48" s="680">
        <f t="shared" si="31"/>
        <v>0</v>
      </c>
      <c r="O48" s="680">
        <f t="shared" si="31"/>
        <v>4000</v>
      </c>
      <c r="P48" s="680">
        <f t="shared" si="31"/>
        <v>0</v>
      </c>
      <c r="Q48" s="680">
        <f t="shared" si="31"/>
        <v>4000</v>
      </c>
      <c r="R48" s="680">
        <f t="shared" si="31"/>
        <v>9710631</v>
      </c>
      <c r="S48" s="680">
        <f t="shared" si="31"/>
        <v>0</v>
      </c>
      <c r="T48" s="680">
        <f t="shared" si="31"/>
        <v>9710631</v>
      </c>
      <c r="U48" s="729" t="s">
        <v>738</v>
      </c>
      <c r="V48" s="680">
        <f t="shared" ref="V48:AJ48" si="32">V37+V39+V41+V43+V47</f>
        <v>72863</v>
      </c>
      <c r="W48" s="680">
        <f t="shared" si="32"/>
        <v>0</v>
      </c>
      <c r="X48" s="680">
        <f t="shared" si="32"/>
        <v>72863</v>
      </c>
      <c r="Y48" s="680">
        <f t="shared" si="32"/>
        <v>0</v>
      </c>
      <c r="Z48" s="680">
        <f t="shared" si="32"/>
        <v>0</v>
      </c>
      <c r="AA48" s="680">
        <f t="shared" si="32"/>
        <v>0</v>
      </c>
      <c r="AB48" s="680">
        <f t="shared" si="32"/>
        <v>0</v>
      </c>
      <c r="AC48" s="680">
        <f t="shared" si="32"/>
        <v>0</v>
      </c>
      <c r="AD48" s="680">
        <f t="shared" si="32"/>
        <v>0</v>
      </c>
      <c r="AE48" s="680">
        <f t="shared" si="32"/>
        <v>72863</v>
      </c>
      <c r="AF48" s="680">
        <f t="shared" si="32"/>
        <v>0</v>
      </c>
      <c r="AG48" s="680">
        <f t="shared" si="32"/>
        <v>72863</v>
      </c>
      <c r="AH48" s="680">
        <f t="shared" si="32"/>
        <v>9783494</v>
      </c>
      <c r="AI48" s="680">
        <f t="shared" si="32"/>
        <v>0</v>
      </c>
      <c r="AJ48" s="680">
        <f t="shared" si="32"/>
        <v>9783494</v>
      </c>
    </row>
    <row r="49" spans="1:36" s="724" customFormat="1" ht="61.5" customHeight="1" thickBot="1" x14ac:dyDescent="0.75">
      <c r="A49" s="715" t="s">
        <v>739</v>
      </c>
      <c r="B49" s="682">
        <f t="shared" ref="B49:J49" si="33">B30+B48</f>
        <v>10139276</v>
      </c>
      <c r="C49" s="682">
        <f t="shared" si="33"/>
        <v>0</v>
      </c>
      <c r="D49" s="682">
        <f t="shared" si="33"/>
        <v>10139276</v>
      </c>
      <c r="E49" s="682">
        <f t="shared" si="33"/>
        <v>1450628</v>
      </c>
      <c r="F49" s="682">
        <f t="shared" si="33"/>
        <v>0</v>
      </c>
      <c r="G49" s="682">
        <f t="shared" si="33"/>
        <v>1450628</v>
      </c>
      <c r="H49" s="682">
        <f t="shared" si="33"/>
        <v>4152896</v>
      </c>
      <c r="I49" s="682">
        <f t="shared" si="33"/>
        <v>0</v>
      </c>
      <c r="J49" s="682">
        <f t="shared" si="33"/>
        <v>4152896</v>
      </c>
      <c r="K49" s="715" t="s">
        <v>739</v>
      </c>
      <c r="L49" s="682">
        <f t="shared" ref="L49:T49" si="34">L30+L48</f>
        <v>0</v>
      </c>
      <c r="M49" s="682">
        <f t="shared" si="34"/>
        <v>0</v>
      </c>
      <c r="N49" s="682">
        <f t="shared" si="34"/>
        <v>0</v>
      </c>
      <c r="O49" s="682">
        <f t="shared" si="34"/>
        <v>4000</v>
      </c>
      <c r="P49" s="682">
        <f t="shared" si="34"/>
        <v>0</v>
      </c>
      <c r="Q49" s="682">
        <f t="shared" si="34"/>
        <v>4000</v>
      </c>
      <c r="R49" s="682">
        <f t="shared" si="34"/>
        <v>15746800</v>
      </c>
      <c r="S49" s="682">
        <f t="shared" si="34"/>
        <v>0</v>
      </c>
      <c r="T49" s="682">
        <f t="shared" si="34"/>
        <v>15746800</v>
      </c>
      <c r="U49" s="715" t="s">
        <v>739</v>
      </c>
      <c r="V49" s="682">
        <f t="shared" ref="V49:AJ49" si="35">V30+V48</f>
        <v>72863</v>
      </c>
      <c r="W49" s="682">
        <f t="shared" si="35"/>
        <v>0</v>
      </c>
      <c r="X49" s="682">
        <f t="shared" si="35"/>
        <v>72863</v>
      </c>
      <c r="Y49" s="682">
        <f t="shared" si="35"/>
        <v>0</v>
      </c>
      <c r="Z49" s="682">
        <f t="shared" si="35"/>
        <v>0</v>
      </c>
      <c r="AA49" s="682">
        <f t="shared" si="35"/>
        <v>0</v>
      </c>
      <c r="AB49" s="682">
        <f t="shared" si="35"/>
        <v>0</v>
      </c>
      <c r="AC49" s="682">
        <f t="shared" si="35"/>
        <v>0</v>
      </c>
      <c r="AD49" s="682">
        <f t="shared" si="35"/>
        <v>0</v>
      </c>
      <c r="AE49" s="682">
        <f t="shared" si="35"/>
        <v>72863</v>
      </c>
      <c r="AF49" s="682">
        <f t="shared" si="35"/>
        <v>0</v>
      </c>
      <c r="AG49" s="682">
        <f t="shared" si="35"/>
        <v>72863</v>
      </c>
      <c r="AH49" s="682">
        <f t="shared" si="35"/>
        <v>15819663</v>
      </c>
      <c r="AI49" s="682">
        <f t="shared" si="35"/>
        <v>0</v>
      </c>
      <c r="AJ49" s="682">
        <f t="shared" si="35"/>
        <v>15819663</v>
      </c>
    </row>
  </sheetData>
  <mergeCells count="20">
    <mergeCell ref="L5:N7"/>
    <mergeCell ref="B2:J2"/>
    <mergeCell ref="L2:T2"/>
    <mergeCell ref="V2:AJ2"/>
    <mergeCell ref="B3:J3"/>
    <mergeCell ref="L3:T3"/>
    <mergeCell ref="V3:AJ3"/>
    <mergeCell ref="AE5:AG7"/>
    <mergeCell ref="AH5:AJ7"/>
    <mergeCell ref="O5:Q7"/>
    <mergeCell ref="R5:T7"/>
    <mergeCell ref="U5:U6"/>
    <mergeCell ref="V5:X7"/>
    <mergeCell ref="Y5:AA7"/>
    <mergeCell ref="AB5:AD7"/>
    <mergeCell ref="A5:A6"/>
    <mergeCell ref="B5:D7"/>
    <mergeCell ref="E5:G7"/>
    <mergeCell ref="H5:J7"/>
    <mergeCell ref="K5:K6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&amp;R&amp;"Arial CE,Félkövér"&amp;36
 6.  melléklet a  12/2025.(IV.30.) önkormányzati rendelethez
"6. melléklet a  4/2025.(II.28.) önkormányzati rendelethez"</oddHeader>
    <oddFooter xml:space="preserve">&amp;C &amp;R
&amp;36 &amp;10
</oddFooter>
  </headerFooter>
  <colBreaks count="2" manualBreakCount="2">
    <brk id="10" max="50" man="1"/>
    <brk id="20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02DE-CD2D-4211-B8AC-F4E7AD36D822}">
  <dimension ref="A1:Q50"/>
  <sheetViews>
    <sheetView view="pageLayout" zoomScaleNormal="40" zoomScaleSheetLayoutView="50" workbookViewId="0">
      <selection activeCell="V14" sqref="V14"/>
    </sheetView>
  </sheetViews>
  <sheetFormatPr defaultColWidth="12" defaultRowHeight="33.75" x14ac:dyDescent="0.5"/>
  <cols>
    <col min="1" max="1" width="151" style="731" customWidth="1"/>
    <col min="2" max="2" width="60.83203125" style="735" customWidth="1"/>
    <col min="3" max="3" width="50.1640625" style="735" customWidth="1"/>
    <col min="4" max="4" width="41.6640625" style="735" customWidth="1"/>
    <col min="5" max="5" width="41.5" style="735" customWidth="1"/>
    <col min="6" max="6" width="60.83203125" style="735" customWidth="1"/>
    <col min="7" max="7" width="50.1640625" style="735" customWidth="1"/>
    <col min="8" max="8" width="60.83203125" style="735" customWidth="1"/>
    <col min="9" max="9" width="50.33203125" style="735" customWidth="1"/>
    <col min="10" max="11" width="41.5" style="735" customWidth="1"/>
    <col min="12" max="12" width="61" style="735" customWidth="1"/>
    <col min="13" max="13" width="50.33203125" style="735" customWidth="1"/>
    <col min="14" max="14" width="58.1640625" style="735" customWidth="1"/>
    <col min="15" max="15" width="52.83203125" style="735" customWidth="1"/>
    <col min="16" max="16" width="12" style="735" customWidth="1"/>
    <col min="17" max="17" width="22.5" style="736" customWidth="1"/>
    <col min="18" max="255" width="12" style="735"/>
    <col min="256" max="256" width="151" style="735" customWidth="1"/>
    <col min="257" max="257" width="60.83203125" style="735" customWidth="1"/>
    <col min="258" max="258" width="50.1640625" style="735" customWidth="1"/>
    <col min="259" max="259" width="41.6640625" style="735" customWidth="1"/>
    <col min="260" max="260" width="41.5" style="735" customWidth="1"/>
    <col min="261" max="261" width="60.83203125" style="735" customWidth="1"/>
    <col min="262" max="262" width="50.1640625" style="735" customWidth="1"/>
    <col min="263" max="263" width="60.83203125" style="735" customWidth="1"/>
    <col min="264" max="264" width="50.33203125" style="735" customWidth="1"/>
    <col min="265" max="266" width="41.5" style="735" customWidth="1"/>
    <col min="267" max="267" width="61" style="735" customWidth="1"/>
    <col min="268" max="268" width="50.33203125" style="735" customWidth="1"/>
    <col min="269" max="269" width="58.1640625" style="735" customWidth="1"/>
    <col min="270" max="270" width="52.83203125" style="735" customWidth="1"/>
    <col min="271" max="271" width="151" style="735" customWidth="1"/>
    <col min="272" max="272" width="12" style="735"/>
    <col min="273" max="273" width="22.5" style="735" customWidth="1"/>
    <col min="274" max="511" width="12" style="735"/>
    <col min="512" max="512" width="151" style="735" customWidth="1"/>
    <col min="513" max="513" width="60.83203125" style="735" customWidth="1"/>
    <col min="514" max="514" width="50.1640625" style="735" customWidth="1"/>
    <col min="515" max="515" width="41.6640625" style="735" customWidth="1"/>
    <col min="516" max="516" width="41.5" style="735" customWidth="1"/>
    <col min="517" max="517" width="60.83203125" style="735" customWidth="1"/>
    <col min="518" max="518" width="50.1640625" style="735" customWidth="1"/>
    <col min="519" max="519" width="60.83203125" style="735" customWidth="1"/>
    <col min="520" max="520" width="50.33203125" style="735" customWidth="1"/>
    <col min="521" max="522" width="41.5" style="735" customWidth="1"/>
    <col min="523" max="523" width="61" style="735" customWidth="1"/>
    <col min="524" max="524" width="50.33203125" style="735" customWidth="1"/>
    <col min="525" max="525" width="58.1640625" style="735" customWidth="1"/>
    <col min="526" max="526" width="52.83203125" style="735" customWidth="1"/>
    <col min="527" max="527" width="151" style="735" customWidth="1"/>
    <col min="528" max="528" width="12" style="735"/>
    <col min="529" max="529" width="22.5" style="735" customWidth="1"/>
    <col min="530" max="767" width="12" style="735"/>
    <col min="768" max="768" width="151" style="735" customWidth="1"/>
    <col min="769" max="769" width="60.83203125" style="735" customWidth="1"/>
    <col min="770" max="770" width="50.1640625" style="735" customWidth="1"/>
    <col min="771" max="771" width="41.6640625" style="735" customWidth="1"/>
    <col min="772" max="772" width="41.5" style="735" customWidth="1"/>
    <col min="773" max="773" width="60.83203125" style="735" customWidth="1"/>
    <col min="774" max="774" width="50.1640625" style="735" customWidth="1"/>
    <col min="775" max="775" width="60.83203125" style="735" customWidth="1"/>
    <col min="776" max="776" width="50.33203125" style="735" customWidth="1"/>
    <col min="777" max="778" width="41.5" style="735" customWidth="1"/>
    <col min="779" max="779" width="61" style="735" customWidth="1"/>
    <col min="780" max="780" width="50.33203125" style="735" customWidth="1"/>
    <col min="781" max="781" width="58.1640625" style="735" customWidth="1"/>
    <col min="782" max="782" width="52.83203125" style="735" customWidth="1"/>
    <col min="783" max="783" width="151" style="735" customWidth="1"/>
    <col min="784" max="784" width="12" style="735"/>
    <col min="785" max="785" width="22.5" style="735" customWidth="1"/>
    <col min="786" max="1023" width="12" style="735"/>
    <col min="1024" max="1024" width="151" style="735" customWidth="1"/>
    <col min="1025" max="1025" width="60.83203125" style="735" customWidth="1"/>
    <col min="1026" max="1026" width="50.1640625" style="735" customWidth="1"/>
    <col min="1027" max="1027" width="41.6640625" style="735" customWidth="1"/>
    <col min="1028" max="1028" width="41.5" style="735" customWidth="1"/>
    <col min="1029" max="1029" width="60.83203125" style="735" customWidth="1"/>
    <col min="1030" max="1030" width="50.1640625" style="735" customWidth="1"/>
    <col min="1031" max="1031" width="60.83203125" style="735" customWidth="1"/>
    <col min="1032" max="1032" width="50.33203125" style="735" customWidth="1"/>
    <col min="1033" max="1034" width="41.5" style="735" customWidth="1"/>
    <col min="1035" max="1035" width="61" style="735" customWidth="1"/>
    <col min="1036" max="1036" width="50.33203125" style="735" customWidth="1"/>
    <col min="1037" max="1037" width="58.1640625" style="735" customWidth="1"/>
    <col min="1038" max="1038" width="52.83203125" style="735" customWidth="1"/>
    <col min="1039" max="1039" width="151" style="735" customWidth="1"/>
    <col min="1040" max="1040" width="12" style="735"/>
    <col min="1041" max="1041" width="22.5" style="735" customWidth="1"/>
    <col min="1042" max="1279" width="12" style="735"/>
    <col min="1280" max="1280" width="151" style="735" customWidth="1"/>
    <col min="1281" max="1281" width="60.83203125" style="735" customWidth="1"/>
    <col min="1282" max="1282" width="50.1640625" style="735" customWidth="1"/>
    <col min="1283" max="1283" width="41.6640625" style="735" customWidth="1"/>
    <col min="1284" max="1284" width="41.5" style="735" customWidth="1"/>
    <col min="1285" max="1285" width="60.83203125" style="735" customWidth="1"/>
    <col min="1286" max="1286" width="50.1640625" style="735" customWidth="1"/>
    <col min="1287" max="1287" width="60.83203125" style="735" customWidth="1"/>
    <col min="1288" max="1288" width="50.33203125" style="735" customWidth="1"/>
    <col min="1289" max="1290" width="41.5" style="735" customWidth="1"/>
    <col min="1291" max="1291" width="61" style="735" customWidth="1"/>
    <col min="1292" max="1292" width="50.33203125" style="735" customWidth="1"/>
    <col min="1293" max="1293" width="58.1640625" style="735" customWidth="1"/>
    <col min="1294" max="1294" width="52.83203125" style="735" customWidth="1"/>
    <col min="1295" max="1295" width="151" style="735" customWidth="1"/>
    <col min="1296" max="1296" width="12" style="735"/>
    <col min="1297" max="1297" width="22.5" style="735" customWidth="1"/>
    <col min="1298" max="1535" width="12" style="735"/>
    <col min="1536" max="1536" width="151" style="735" customWidth="1"/>
    <col min="1537" max="1537" width="60.83203125" style="735" customWidth="1"/>
    <col min="1538" max="1538" width="50.1640625" style="735" customWidth="1"/>
    <col min="1539" max="1539" width="41.6640625" style="735" customWidth="1"/>
    <col min="1540" max="1540" width="41.5" style="735" customWidth="1"/>
    <col min="1541" max="1541" width="60.83203125" style="735" customWidth="1"/>
    <col min="1542" max="1542" width="50.1640625" style="735" customWidth="1"/>
    <col min="1543" max="1543" width="60.83203125" style="735" customWidth="1"/>
    <col min="1544" max="1544" width="50.33203125" style="735" customWidth="1"/>
    <col min="1545" max="1546" width="41.5" style="735" customWidth="1"/>
    <col min="1547" max="1547" width="61" style="735" customWidth="1"/>
    <col min="1548" max="1548" width="50.33203125" style="735" customWidth="1"/>
    <col min="1549" max="1549" width="58.1640625" style="735" customWidth="1"/>
    <col min="1550" max="1550" width="52.83203125" style="735" customWidth="1"/>
    <col min="1551" max="1551" width="151" style="735" customWidth="1"/>
    <col min="1552" max="1552" width="12" style="735"/>
    <col min="1553" max="1553" width="22.5" style="735" customWidth="1"/>
    <col min="1554" max="1791" width="12" style="735"/>
    <col min="1792" max="1792" width="151" style="735" customWidth="1"/>
    <col min="1793" max="1793" width="60.83203125" style="735" customWidth="1"/>
    <col min="1794" max="1794" width="50.1640625" style="735" customWidth="1"/>
    <col min="1795" max="1795" width="41.6640625" style="735" customWidth="1"/>
    <col min="1796" max="1796" width="41.5" style="735" customWidth="1"/>
    <col min="1797" max="1797" width="60.83203125" style="735" customWidth="1"/>
    <col min="1798" max="1798" width="50.1640625" style="735" customWidth="1"/>
    <col min="1799" max="1799" width="60.83203125" style="735" customWidth="1"/>
    <col min="1800" max="1800" width="50.33203125" style="735" customWidth="1"/>
    <col min="1801" max="1802" width="41.5" style="735" customWidth="1"/>
    <col min="1803" max="1803" width="61" style="735" customWidth="1"/>
    <col min="1804" max="1804" width="50.33203125" style="735" customWidth="1"/>
    <col min="1805" max="1805" width="58.1640625" style="735" customWidth="1"/>
    <col min="1806" max="1806" width="52.83203125" style="735" customWidth="1"/>
    <col min="1807" max="1807" width="151" style="735" customWidth="1"/>
    <col min="1808" max="1808" width="12" style="735"/>
    <col min="1809" max="1809" width="22.5" style="735" customWidth="1"/>
    <col min="1810" max="2047" width="12" style="735"/>
    <col min="2048" max="2048" width="151" style="735" customWidth="1"/>
    <col min="2049" max="2049" width="60.83203125" style="735" customWidth="1"/>
    <col min="2050" max="2050" width="50.1640625" style="735" customWidth="1"/>
    <col min="2051" max="2051" width="41.6640625" style="735" customWidth="1"/>
    <col min="2052" max="2052" width="41.5" style="735" customWidth="1"/>
    <col min="2053" max="2053" width="60.83203125" style="735" customWidth="1"/>
    <col min="2054" max="2054" width="50.1640625" style="735" customWidth="1"/>
    <col min="2055" max="2055" width="60.83203125" style="735" customWidth="1"/>
    <col min="2056" max="2056" width="50.33203125" style="735" customWidth="1"/>
    <col min="2057" max="2058" width="41.5" style="735" customWidth="1"/>
    <col min="2059" max="2059" width="61" style="735" customWidth="1"/>
    <col min="2060" max="2060" width="50.33203125" style="735" customWidth="1"/>
    <col min="2061" max="2061" width="58.1640625" style="735" customWidth="1"/>
    <col min="2062" max="2062" width="52.83203125" style="735" customWidth="1"/>
    <col min="2063" max="2063" width="151" style="735" customWidth="1"/>
    <col min="2064" max="2064" width="12" style="735"/>
    <col min="2065" max="2065" width="22.5" style="735" customWidth="1"/>
    <col min="2066" max="2303" width="12" style="735"/>
    <col min="2304" max="2304" width="151" style="735" customWidth="1"/>
    <col min="2305" max="2305" width="60.83203125" style="735" customWidth="1"/>
    <col min="2306" max="2306" width="50.1640625" style="735" customWidth="1"/>
    <col min="2307" max="2307" width="41.6640625" style="735" customWidth="1"/>
    <col min="2308" max="2308" width="41.5" style="735" customWidth="1"/>
    <col min="2309" max="2309" width="60.83203125" style="735" customWidth="1"/>
    <col min="2310" max="2310" width="50.1640625" style="735" customWidth="1"/>
    <col min="2311" max="2311" width="60.83203125" style="735" customWidth="1"/>
    <col min="2312" max="2312" width="50.33203125" style="735" customWidth="1"/>
    <col min="2313" max="2314" width="41.5" style="735" customWidth="1"/>
    <col min="2315" max="2315" width="61" style="735" customWidth="1"/>
    <col min="2316" max="2316" width="50.33203125" style="735" customWidth="1"/>
    <col min="2317" max="2317" width="58.1640625" style="735" customWidth="1"/>
    <col min="2318" max="2318" width="52.83203125" style="735" customWidth="1"/>
    <col min="2319" max="2319" width="151" style="735" customWidth="1"/>
    <col min="2320" max="2320" width="12" style="735"/>
    <col min="2321" max="2321" width="22.5" style="735" customWidth="1"/>
    <col min="2322" max="2559" width="12" style="735"/>
    <col min="2560" max="2560" width="151" style="735" customWidth="1"/>
    <col min="2561" max="2561" width="60.83203125" style="735" customWidth="1"/>
    <col min="2562" max="2562" width="50.1640625" style="735" customWidth="1"/>
    <col min="2563" max="2563" width="41.6640625" style="735" customWidth="1"/>
    <col min="2564" max="2564" width="41.5" style="735" customWidth="1"/>
    <col min="2565" max="2565" width="60.83203125" style="735" customWidth="1"/>
    <col min="2566" max="2566" width="50.1640625" style="735" customWidth="1"/>
    <col min="2567" max="2567" width="60.83203125" style="735" customWidth="1"/>
    <col min="2568" max="2568" width="50.33203125" style="735" customWidth="1"/>
    <col min="2569" max="2570" width="41.5" style="735" customWidth="1"/>
    <col min="2571" max="2571" width="61" style="735" customWidth="1"/>
    <col min="2572" max="2572" width="50.33203125" style="735" customWidth="1"/>
    <col min="2573" max="2573" width="58.1640625" style="735" customWidth="1"/>
    <col min="2574" max="2574" width="52.83203125" style="735" customWidth="1"/>
    <col min="2575" max="2575" width="151" style="735" customWidth="1"/>
    <col min="2576" max="2576" width="12" style="735"/>
    <col min="2577" max="2577" width="22.5" style="735" customWidth="1"/>
    <col min="2578" max="2815" width="12" style="735"/>
    <col min="2816" max="2816" width="151" style="735" customWidth="1"/>
    <col min="2817" max="2817" width="60.83203125" style="735" customWidth="1"/>
    <col min="2818" max="2818" width="50.1640625" style="735" customWidth="1"/>
    <col min="2819" max="2819" width="41.6640625" style="735" customWidth="1"/>
    <col min="2820" max="2820" width="41.5" style="735" customWidth="1"/>
    <col min="2821" max="2821" width="60.83203125" style="735" customWidth="1"/>
    <col min="2822" max="2822" width="50.1640625" style="735" customWidth="1"/>
    <col min="2823" max="2823" width="60.83203125" style="735" customWidth="1"/>
    <col min="2824" max="2824" width="50.33203125" style="735" customWidth="1"/>
    <col min="2825" max="2826" width="41.5" style="735" customWidth="1"/>
    <col min="2827" max="2827" width="61" style="735" customWidth="1"/>
    <col min="2828" max="2828" width="50.33203125" style="735" customWidth="1"/>
    <col min="2829" max="2829" width="58.1640625" style="735" customWidth="1"/>
    <col min="2830" max="2830" width="52.83203125" style="735" customWidth="1"/>
    <col min="2831" max="2831" width="151" style="735" customWidth="1"/>
    <col min="2832" max="2832" width="12" style="735"/>
    <col min="2833" max="2833" width="22.5" style="735" customWidth="1"/>
    <col min="2834" max="3071" width="12" style="735"/>
    <col min="3072" max="3072" width="151" style="735" customWidth="1"/>
    <col min="3073" max="3073" width="60.83203125" style="735" customWidth="1"/>
    <col min="3074" max="3074" width="50.1640625" style="735" customWidth="1"/>
    <col min="3075" max="3075" width="41.6640625" style="735" customWidth="1"/>
    <col min="3076" max="3076" width="41.5" style="735" customWidth="1"/>
    <col min="3077" max="3077" width="60.83203125" style="735" customWidth="1"/>
    <col min="3078" max="3078" width="50.1640625" style="735" customWidth="1"/>
    <col min="3079" max="3079" width="60.83203125" style="735" customWidth="1"/>
    <col min="3080" max="3080" width="50.33203125" style="735" customWidth="1"/>
    <col min="3081" max="3082" width="41.5" style="735" customWidth="1"/>
    <col min="3083" max="3083" width="61" style="735" customWidth="1"/>
    <col min="3084" max="3084" width="50.33203125" style="735" customWidth="1"/>
    <col min="3085" max="3085" width="58.1640625" style="735" customWidth="1"/>
    <col min="3086" max="3086" width="52.83203125" style="735" customWidth="1"/>
    <col min="3087" max="3087" width="151" style="735" customWidth="1"/>
    <col min="3088" max="3088" width="12" style="735"/>
    <col min="3089" max="3089" width="22.5" style="735" customWidth="1"/>
    <col min="3090" max="3327" width="12" style="735"/>
    <col min="3328" max="3328" width="151" style="735" customWidth="1"/>
    <col min="3329" max="3329" width="60.83203125" style="735" customWidth="1"/>
    <col min="3330" max="3330" width="50.1640625" style="735" customWidth="1"/>
    <col min="3331" max="3331" width="41.6640625" style="735" customWidth="1"/>
    <col min="3332" max="3332" width="41.5" style="735" customWidth="1"/>
    <col min="3333" max="3333" width="60.83203125" style="735" customWidth="1"/>
    <col min="3334" max="3334" width="50.1640625" style="735" customWidth="1"/>
    <col min="3335" max="3335" width="60.83203125" style="735" customWidth="1"/>
    <col min="3336" max="3336" width="50.33203125" style="735" customWidth="1"/>
    <col min="3337" max="3338" width="41.5" style="735" customWidth="1"/>
    <col min="3339" max="3339" width="61" style="735" customWidth="1"/>
    <col min="3340" max="3340" width="50.33203125" style="735" customWidth="1"/>
    <col min="3341" max="3341" width="58.1640625" style="735" customWidth="1"/>
    <col min="3342" max="3342" width="52.83203125" style="735" customWidth="1"/>
    <col min="3343" max="3343" width="151" style="735" customWidth="1"/>
    <col min="3344" max="3344" width="12" style="735"/>
    <col min="3345" max="3345" width="22.5" style="735" customWidth="1"/>
    <col min="3346" max="3583" width="12" style="735"/>
    <col min="3584" max="3584" width="151" style="735" customWidth="1"/>
    <col min="3585" max="3585" width="60.83203125" style="735" customWidth="1"/>
    <col min="3586" max="3586" width="50.1640625" style="735" customWidth="1"/>
    <col min="3587" max="3587" width="41.6640625" style="735" customWidth="1"/>
    <col min="3588" max="3588" width="41.5" style="735" customWidth="1"/>
    <col min="3589" max="3589" width="60.83203125" style="735" customWidth="1"/>
    <col min="3590" max="3590" width="50.1640625" style="735" customWidth="1"/>
    <col min="3591" max="3591" width="60.83203125" style="735" customWidth="1"/>
    <col min="3592" max="3592" width="50.33203125" style="735" customWidth="1"/>
    <col min="3593" max="3594" width="41.5" style="735" customWidth="1"/>
    <col min="3595" max="3595" width="61" style="735" customWidth="1"/>
    <col min="3596" max="3596" width="50.33203125" style="735" customWidth="1"/>
    <col min="3597" max="3597" width="58.1640625" style="735" customWidth="1"/>
    <col min="3598" max="3598" width="52.83203125" style="735" customWidth="1"/>
    <col min="3599" max="3599" width="151" style="735" customWidth="1"/>
    <col min="3600" max="3600" width="12" style="735"/>
    <col min="3601" max="3601" width="22.5" style="735" customWidth="1"/>
    <col min="3602" max="3839" width="12" style="735"/>
    <col min="3840" max="3840" width="151" style="735" customWidth="1"/>
    <col min="3841" max="3841" width="60.83203125" style="735" customWidth="1"/>
    <col min="3842" max="3842" width="50.1640625" style="735" customWidth="1"/>
    <col min="3843" max="3843" width="41.6640625" style="735" customWidth="1"/>
    <col min="3844" max="3844" width="41.5" style="735" customWidth="1"/>
    <col min="3845" max="3845" width="60.83203125" style="735" customWidth="1"/>
    <col min="3846" max="3846" width="50.1640625" style="735" customWidth="1"/>
    <col min="3847" max="3847" width="60.83203125" style="735" customWidth="1"/>
    <col min="3848" max="3848" width="50.33203125" style="735" customWidth="1"/>
    <col min="3849" max="3850" width="41.5" style="735" customWidth="1"/>
    <col min="3851" max="3851" width="61" style="735" customWidth="1"/>
    <col min="3852" max="3852" width="50.33203125" style="735" customWidth="1"/>
    <col min="3853" max="3853" width="58.1640625" style="735" customWidth="1"/>
    <col min="3854" max="3854" width="52.83203125" style="735" customWidth="1"/>
    <col min="3855" max="3855" width="151" style="735" customWidth="1"/>
    <col min="3856" max="3856" width="12" style="735"/>
    <col min="3857" max="3857" width="22.5" style="735" customWidth="1"/>
    <col min="3858" max="4095" width="12" style="735"/>
    <col min="4096" max="4096" width="151" style="735" customWidth="1"/>
    <col min="4097" max="4097" width="60.83203125" style="735" customWidth="1"/>
    <col min="4098" max="4098" width="50.1640625" style="735" customWidth="1"/>
    <col min="4099" max="4099" width="41.6640625" style="735" customWidth="1"/>
    <col min="4100" max="4100" width="41.5" style="735" customWidth="1"/>
    <col min="4101" max="4101" width="60.83203125" style="735" customWidth="1"/>
    <col min="4102" max="4102" width="50.1640625" style="735" customWidth="1"/>
    <col min="4103" max="4103" width="60.83203125" style="735" customWidth="1"/>
    <col min="4104" max="4104" width="50.33203125" style="735" customWidth="1"/>
    <col min="4105" max="4106" width="41.5" style="735" customWidth="1"/>
    <col min="4107" max="4107" width="61" style="735" customWidth="1"/>
    <col min="4108" max="4108" width="50.33203125" style="735" customWidth="1"/>
    <col min="4109" max="4109" width="58.1640625" style="735" customWidth="1"/>
    <col min="4110" max="4110" width="52.83203125" style="735" customWidth="1"/>
    <col min="4111" max="4111" width="151" style="735" customWidth="1"/>
    <col min="4112" max="4112" width="12" style="735"/>
    <col min="4113" max="4113" width="22.5" style="735" customWidth="1"/>
    <col min="4114" max="4351" width="12" style="735"/>
    <col min="4352" max="4352" width="151" style="735" customWidth="1"/>
    <col min="4353" max="4353" width="60.83203125" style="735" customWidth="1"/>
    <col min="4354" max="4354" width="50.1640625" style="735" customWidth="1"/>
    <col min="4355" max="4355" width="41.6640625" style="735" customWidth="1"/>
    <col min="4356" max="4356" width="41.5" style="735" customWidth="1"/>
    <col min="4357" max="4357" width="60.83203125" style="735" customWidth="1"/>
    <col min="4358" max="4358" width="50.1640625" style="735" customWidth="1"/>
    <col min="4359" max="4359" width="60.83203125" style="735" customWidth="1"/>
    <col min="4360" max="4360" width="50.33203125" style="735" customWidth="1"/>
    <col min="4361" max="4362" width="41.5" style="735" customWidth="1"/>
    <col min="4363" max="4363" width="61" style="735" customWidth="1"/>
    <col min="4364" max="4364" width="50.33203125" style="735" customWidth="1"/>
    <col min="4365" max="4365" width="58.1640625" style="735" customWidth="1"/>
    <col min="4366" max="4366" width="52.83203125" style="735" customWidth="1"/>
    <col min="4367" max="4367" width="151" style="735" customWidth="1"/>
    <col min="4368" max="4368" width="12" style="735"/>
    <col min="4369" max="4369" width="22.5" style="735" customWidth="1"/>
    <col min="4370" max="4607" width="12" style="735"/>
    <col min="4608" max="4608" width="151" style="735" customWidth="1"/>
    <col min="4609" max="4609" width="60.83203125" style="735" customWidth="1"/>
    <col min="4610" max="4610" width="50.1640625" style="735" customWidth="1"/>
    <col min="4611" max="4611" width="41.6640625" style="735" customWidth="1"/>
    <col min="4612" max="4612" width="41.5" style="735" customWidth="1"/>
    <col min="4613" max="4613" width="60.83203125" style="735" customWidth="1"/>
    <col min="4614" max="4614" width="50.1640625" style="735" customWidth="1"/>
    <col min="4615" max="4615" width="60.83203125" style="735" customWidth="1"/>
    <col min="4616" max="4616" width="50.33203125" style="735" customWidth="1"/>
    <col min="4617" max="4618" width="41.5" style="735" customWidth="1"/>
    <col min="4619" max="4619" width="61" style="735" customWidth="1"/>
    <col min="4620" max="4620" width="50.33203125" style="735" customWidth="1"/>
    <col min="4621" max="4621" width="58.1640625" style="735" customWidth="1"/>
    <col min="4622" max="4622" width="52.83203125" style="735" customWidth="1"/>
    <col min="4623" max="4623" width="151" style="735" customWidth="1"/>
    <col min="4624" max="4624" width="12" style="735"/>
    <col min="4625" max="4625" width="22.5" style="735" customWidth="1"/>
    <col min="4626" max="4863" width="12" style="735"/>
    <col min="4864" max="4864" width="151" style="735" customWidth="1"/>
    <col min="4865" max="4865" width="60.83203125" style="735" customWidth="1"/>
    <col min="4866" max="4866" width="50.1640625" style="735" customWidth="1"/>
    <col min="4867" max="4867" width="41.6640625" style="735" customWidth="1"/>
    <col min="4868" max="4868" width="41.5" style="735" customWidth="1"/>
    <col min="4869" max="4869" width="60.83203125" style="735" customWidth="1"/>
    <col min="4870" max="4870" width="50.1640625" style="735" customWidth="1"/>
    <col min="4871" max="4871" width="60.83203125" style="735" customWidth="1"/>
    <col min="4872" max="4872" width="50.33203125" style="735" customWidth="1"/>
    <col min="4873" max="4874" width="41.5" style="735" customWidth="1"/>
    <col min="4875" max="4875" width="61" style="735" customWidth="1"/>
    <col min="4876" max="4876" width="50.33203125" style="735" customWidth="1"/>
    <col min="4877" max="4877" width="58.1640625" style="735" customWidth="1"/>
    <col min="4878" max="4878" width="52.83203125" style="735" customWidth="1"/>
    <col min="4879" max="4879" width="151" style="735" customWidth="1"/>
    <col min="4880" max="4880" width="12" style="735"/>
    <col min="4881" max="4881" width="22.5" style="735" customWidth="1"/>
    <col min="4882" max="5119" width="12" style="735"/>
    <col min="5120" max="5120" width="151" style="735" customWidth="1"/>
    <col min="5121" max="5121" width="60.83203125" style="735" customWidth="1"/>
    <col min="5122" max="5122" width="50.1640625" style="735" customWidth="1"/>
    <col min="5123" max="5123" width="41.6640625" style="735" customWidth="1"/>
    <col min="5124" max="5124" width="41.5" style="735" customWidth="1"/>
    <col min="5125" max="5125" width="60.83203125" style="735" customWidth="1"/>
    <col min="5126" max="5126" width="50.1640625" style="735" customWidth="1"/>
    <col min="5127" max="5127" width="60.83203125" style="735" customWidth="1"/>
    <col min="5128" max="5128" width="50.33203125" style="735" customWidth="1"/>
    <col min="5129" max="5130" width="41.5" style="735" customWidth="1"/>
    <col min="5131" max="5131" width="61" style="735" customWidth="1"/>
    <col min="5132" max="5132" width="50.33203125" style="735" customWidth="1"/>
    <col min="5133" max="5133" width="58.1640625" style="735" customWidth="1"/>
    <col min="5134" max="5134" width="52.83203125" style="735" customWidth="1"/>
    <col min="5135" max="5135" width="151" style="735" customWidth="1"/>
    <col min="5136" max="5136" width="12" style="735"/>
    <col min="5137" max="5137" width="22.5" style="735" customWidth="1"/>
    <col min="5138" max="5375" width="12" style="735"/>
    <col min="5376" max="5376" width="151" style="735" customWidth="1"/>
    <col min="5377" max="5377" width="60.83203125" style="735" customWidth="1"/>
    <col min="5378" max="5378" width="50.1640625" style="735" customWidth="1"/>
    <col min="5379" max="5379" width="41.6640625" style="735" customWidth="1"/>
    <col min="5380" max="5380" width="41.5" style="735" customWidth="1"/>
    <col min="5381" max="5381" width="60.83203125" style="735" customWidth="1"/>
    <col min="5382" max="5382" width="50.1640625" style="735" customWidth="1"/>
    <col min="5383" max="5383" width="60.83203125" style="735" customWidth="1"/>
    <col min="5384" max="5384" width="50.33203125" style="735" customWidth="1"/>
    <col min="5385" max="5386" width="41.5" style="735" customWidth="1"/>
    <col min="5387" max="5387" width="61" style="735" customWidth="1"/>
    <col min="5388" max="5388" width="50.33203125" style="735" customWidth="1"/>
    <col min="5389" max="5389" width="58.1640625" style="735" customWidth="1"/>
    <col min="5390" max="5390" width="52.83203125" style="735" customWidth="1"/>
    <col min="5391" max="5391" width="151" style="735" customWidth="1"/>
    <col min="5392" max="5392" width="12" style="735"/>
    <col min="5393" max="5393" width="22.5" style="735" customWidth="1"/>
    <col min="5394" max="5631" width="12" style="735"/>
    <col min="5632" max="5632" width="151" style="735" customWidth="1"/>
    <col min="5633" max="5633" width="60.83203125" style="735" customWidth="1"/>
    <col min="5634" max="5634" width="50.1640625" style="735" customWidth="1"/>
    <col min="5635" max="5635" width="41.6640625" style="735" customWidth="1"/>
    <col min="5636" max="5636" width="41.5" style="735" customWidth="1"/>
    <col min="5637" max="5637" width="60.83203125" style="735" customWidth="1"/>
    <col min="5638" max="5638" width="50.1640625" style="735" customWidth="1"/>
    <col min="5639" max="5639" width="60.83203125" style="735" customWidth="1"/>
    <col min="5640" max="5640" width="50.33203125" style="735" customWidth="1"/>
    <col min="5641" max="5642" width="41.5" style="735" customWidth="1"/>
    <col min="5643" max="5643" width="61" style="735" customWidth="1"/>
    <col min="5644" max="5644" width="50.33203125" style="735" customWidth="1"/>
    <col min="5645" max="5645" width="58.1640625" style="735" customWidth="1"/>
    <col min="5646" max="5646" width="52.83203125" style="735" customWidth="1"/>
    <col min="5647" max="5647" width="151" style="735" customWidth="1"/>
    <col min="5648" max="5648" width="12" style="735"/>
    <col min="5649" max="5649" width="22.5" style="735" customWidth="1"/>
    <col min="5650" max="5887" width="12" style="735"/>
    <col min="5888" max="5888" width="151" style="735" customWidth="1"/>
    <col min="5889" max="5889" width="60.83203125" style="735" customWidth="1"/>
    <col min="5890" max="5890" width="50.1640625" style="735" customWidth="1"/>
    <col min="5891" max="5891" width="41.6640625" style="735" customWidth="1"/>
    <col min="5892" max="5892" width="41.5" style="735" customWidth="1"/>
    <col min="5893" max="5893" width="60.83203125" style="735" customWidth="1"/>
    <col min="5894" max="5894" width="50.1640625" style="735" customWidth="1"/>
    <col min="5895" max="5895" width="60.83203125" style="735" customWidth="1"/>
    <col min="5896" max="5896" width="50.33203125" style="735" customWidth="1"/>
    <col min="5897" max="5898" width="41.5" style="735" customWidth="1"/>
    <col min="5899" max="5899" width="61" style="735" customWidth="1"/>
    <col min="5900" max="5900" width="50.33203125" style="735" customWidth="1"/>
    <col min="5901" max="5901" width="58.1640625" style="735" customWidth="1"/>
    <col min="5902" max="5902" width="52.83203125" style="735" customWidth="1"/>
    <col min="5903" max="5903" width="151" style="735" customWidth="1"/>
    <col min="5904" max="5904" width="12" style="735"/>
    <col min="5905" max="5905" width="22.5" style="735" customWidth="1"/>
    <col min="5906" max="6143" width="12" style="735"/>
    <col min="6144" max="6144" width="151" style="735" customWidth="1"/>
    <col min="6145" max="6145" width="60.83203125" style="735" customWidth="1"/>
    <col min="6146" max="6146" width="50.1640625" style="735" customWidth="1"/>
    <col min="6147" max="6147" width="41.6640625" style="735" customWidth="1"/>
    <col min="6148" max="6148" width="41.5" style="735" customWidth="1"/>
    <col min="6149" max="6149" width="60.83203125" style="735" customWidth="1"/>
    <col min="6150" max="6150" width="50.1640625" style="735" customWidth="1"/>
    <col min="6151" max="6151" width="60.83203125" style="735" customWidth="1"/>
    <col min="6152" max="6152" width="50.33203125" style="735" customWidth="1"/>
    <col min="6153" max="6154" width="41.5" style="735" customWidth="1"/>
    <col min="6155" max="6155" width="61" style="735" customWidth="1"/>
    <col min="6156" max="6156" width="50.33203125" style="735" customWidth="1"/>
    <col min="6157" max="6157" width="58.1640625" style="735" customWidth="1"/>
    <col min="6158" max="6158" width="52.83203125" style="735" customWidth="1"/>
    <col min="6159" max="6159" width="151" style="735" customWidth="1"/>
    <col min="6160" max="6160" width="12" style="735"/>
    <col min="6161" max="6161" width="22.5" style="735" customWidth="1"/>
    <col min="6162" max="6399" width="12" style="735"/>
    <col min="6400" max="6400" width="151" style="735" customWidth="1"/>
    <col min="6401" max="6401" width="60.83203125" style="735" customWidth="1"/>
    <col min="6402" max="6402" width="50.1640625" style="735" customWidth="1"/>
    <col min="6403" max="6403" width="41.6640625" style="735" customWidth="1"/>
    <col min="6404" max="6404" width="41.5" style="735" customWidth="1"/>
    <col min="6405" max="6405" width="60.83203125" style="735" customWidth="1"/>
    <col min="6406" max="6406" width="50.1640625" style="735" customWidth="1"/>
    <col min="6407" max="6407" width="60.83203125" style="735" customWidth="1"/>
    <col min="6408" max="6408" width="50.33203125" style="735" customWidth="1"/>
    <col min="6409" max="6410" width="41.5" style="735" customWidth="1"/>
    <col min="6411" max="6411" width="61" style="735" customWidth="1"/>
    <col min="6412" max="6412" width="50.33203125" style="735" customWidth="1"/>
    <col min="6413" max="6413" width="58.1640625" style="735" customWidth="1"/>
    <col min="6414" max="6414" width="52.83203125" style="735" customWidth="1"/>
    <col min="6415" max="6415" width="151" style="735" customWidth="1"/>
    <col min="6416" max="6416" width="12" style="735"/>
    <col min="6417" max="6417" width="22.5" style="735" customWidth="1"/>
    <col min="6418" max="6655" width="12" style="735"/>
    <col min="6656" max="6656" width="151" style="735" customWidth="1"/>
    <col min="6657" max="6657" width="60.83203125" style="735" customWidth="1"/>
    <col min="6658" max="6658" width="50.1640625" style="735" customWidth="1"/>
    <col min="6659" max="6659" width="41.6640625" style="735" customWidth="1"/>
    <col min="6660" max="6660" width="41.5" style="735" customWidth="1"/>
    <col min="6661" max="6661" width="60.83203125" style="735" customWidth="1"/>
    <col min="6662" max="6662" width="50.1640625" style="735" customWidth="1"/>
    <col min="6663" max="6663" width="60.83203125" style="735" customWidth="1"/>
    <col min="6664" max="6664" width="50.33203125" style="735" customWidth="1"/>
    <col min="6665" max="6666" width="41.5" style="735" customWidth="1"/>
    <col min="6667" max="6667" width="61" style="735" customWidth="1"/>
    <col min="6668" max="6668" width="50.33203125" style="735" customWidth="1"/>
    <col min="6669" max="6669" width="58.1640625" style="735" customWidth="1"/>
    <col min="6670" max="6670" width="52.83203125" style="735" customWidth="1"/>
    <col min="6671" max="6671" width="151" style="735" customWidth="1"/>
    <col min="6672" max="6672" width="12" style="735"/>
    <col min="6673" max="6673" width="22.5" style="735" customWidth="1"/>
    <col min="6674" max="6911" width="12" style="735"/>
    <col min="6912" max="6912" width="151" style="735" customWidth="1"/>
    <col min="6913" max="6913" width="60.83203125" style="735" customWidth="1"/>
    <col min="6914" max="6914" width="50.1640625" style="735" customWidth="1"/>
    <col min="6915" max="6915" width="41.6640625" style="735" customWidth="1"/>
    <col min="6916" max="6916" width="41.5" style="735" customWidth="1"/>
    <col min="6917" max="6917" width="60.83203125" style="735" customWidth="1"/>
    <col min="6918" max="6918" width="50.1640625" style="735" customWidth="1"/>
    <col min="6919" max="6919" width="60.83203125" style="735" customWidth="1"/>
    <col min="6920" max="6920" width="50.33203125" style="735" customWidth="1"/>
    <col min="6921" max="6922" width="41.5" style="735" customWidth="1"/>
    <col min="6923" max="6923" width="61" style="735" customWidth="1"/>
    <col min="6924" max="6924" width="50.33203125" style="735" customWidth="1"/>
    <col min="6925" max="6925" width="58.1640625" style="735" customWidth="1"/>
    <col min="6926" max="6926" width="52.83203125" style="735" customWidth="1"/>
    <col min="6927" max="6927" width="151" style="735" customWidth="1"/>
    <col min="6928" max="6928" width="12" style="735"/>
    <col min="6929" max="6929" width="22.5" style="735" customWidth="1"/>
    <col min="6930" max="7167" width="12" style="735"/>
    <col min="7168" max="7168" width="151" style="735" customWidth="1"/>
    <col min="7169" max="7169" width="60.83203125" style="735" customWidth="1"/>
    <col min="7170" max="7170" width="50.1640625" style="735" customWidth="1"/>
    <col min="7171" max="7171" width="41.6640625" style="735" customWidth="1"/>
    <col min="7172" max="7172" width="41.5" style="735" customWidth="1"/>
    <col min="7173" max="7173" width="60.83203125" style="735" customWidth="1"/>
    <col min="7174" max="7174" width="50.1640625" style="735" customWidth="1"/>
    <col min="7175" max="7175" width="60.83203125" style="735" customWidth="1"/>
    <col min="7176" max="7176" width="50.33203125" style="735" customWidth="1"/>
    <col min="7177" max="7178" width="41.5" style="735" customWidth="1"/>
    <col min="7179" max="7179" width="61" style="735" customWidth="1"/>
    <col min="7180" max="7180" width="50.33203125" style="735" customWidth="1"/>
    <col min="7181" max="7181" width="58.1640625" style="735" customWidth="1"/>
    <col min="7182" max="7182" width="52.83203125" style="735" customWidth="1"/>
    <col min="7183" max="7183" width="151" style="735" customWidth="1"/>
    <col min="7184" max="7184" width="12" style="735"/>
    <col min="7185" max="7185" width="22.5" style="735" customWidth="1"/>
    <col min="7186" max="7423" width="12" style="735"/>
    <col min="7424" max="7424" width="151" style="735" customWidth="1"/>
    <col min="7425" max="7425" width="60.83203125" style="735" customWidth="1"/>
    <col min="7426" max="7426" width="50.1640625" style="735" customWidth="1"/>
    <col min="7427" max="7427" width="41.6640625" style="735" customWidth="1"/>
    <col min="7428" max="7428" width="41.5" style="735" customWidth="1"/>
    <col min="7429" max="7429" width="60.83203125" style="735" customWidth="1"/>
    <col min="7430" max="7430" width="50.1640625" style="735" customWidth="1"/>
    <col min="7431" max="7431" width="60.83203125" style="735" customWidth="1"/>
    <col min="7432" max="7432" width="50.33203125" style="735" customWidth="1"/>
    <col min="7433" max="7434" width="41.5" style="735" customWidth="1"/>
    <col min="7435" max="7435" width="61" style="735" customWidth="1"/>
    <col min="7436" max="7436" width="50.33203125" style="735" customWidth="1"/>
    <col min="7437" max="7437" width="58.1640625" style="735" customWidth="1"/>
    <col min="7438" max="7438" width="52.83203125" style="735" customWidth="1"/>
    <col min="7439" max="7439" width="151" style="735" customWidth="1"/>
    <col min="7440" max="7440" width="12" style="735"/>
    <col min="7441" max="7441" width="22.5" style="735" customWidth="1"/>
    <col min="7442" max="7679" width="12" style="735"/>
    <col min="7680" max="7680" width="151" style="735" customWidth="1"/>
    <col min="7681" max="7681" width="60.83203125" style="735" customWidth="1"/>
    <col min="7682" max="7682" width="50.1640625" style="735" customWidth="1"/>
    <col min="7683" max="7683" width="41.6640625" style="735" customWidth="1"/>
    <col min="7684" max="7684" width="41.5" style="735" customWidth="1"/>
    <col min="7685" max="7685" width="60.83203125" style="735" customWidth="1"/>
    <col min="7686" max="7686" width="50.1640625" style="735" customWidth="1"/>
    <col min="7687" max="7687" width="60.83203125" style="735" customWidth="1"/>
    <col min="7688" max="7688" width="50.33203125" style="735" customWidth="1"/>
    <col min="7689" max="7690" width="41.5" style="735" customWidth="1"/>
    <col min="7691" max="7691" width="61" style="735" customWidth="1"/>
    <col min="7692" max="7692" width="50.33203125" style="735" customWidth="1"/>
    <col min="7693" max="7693" width="58.1640625" style="735" customWidth="1"/>
    <col min="7694" max="7694" width="52.83203125" style="735" customWidth="1"/>
    <col min="7695" max="7695" width="151" style="735" customWidth="1"/>
    <col min="7696" max="7696" width="12" style="735"/>
    <col min="7697" max="7697" width="22.5" style="735" customWidth="1"/>
    <col min="7698" max="7935" width="12" style="735"/>
    <col min="7936" max="7936" width="151" style="735" customWidth="1"/>
    <col min="7937" max="7937" width="60.83203125" style="735" customWidth="1"/>
    <col min="7938" max="7938" width="50.1640625" style="735" customWidth="1"/>
    <col min="7939" max="7939" width="41.6640625" style="735" customWidth="1"/>
    <col min="7940" max="7940" width="41.5" style="735" customWidth="1"/>
    <col min="7941" max="7941" width="60.83203125" style="735" customWidth="1"/>
    <col min="7942" max="7942" width="50.1640625" style="735" customWidth="1"/>
    <col min="7943" max="7943" width="60.83203125" style="735" customWidth="1"/>
    <col min="7944" max="7944" width="50.33203125" style="735" customWidth="1"/>
    <col min="7945" max="7946" width="41.5" style="735" customWidth="1"/>
    <col min="7947" max="7947" width="61" style="735" customWidth="1"/>
    <col min="7948" max="7948" width="50.33203125" style="735" customWidth="1"/>
    <col min="7949" max="7949" width="58.1640625" style="735" customWidth="1"/>
    <col min="7950" max="7950" width="52.83203125" style="735" customWidth="1"/>
    <col min="7951" max="7951" width="151" style="735" customWidth="1"/>
    <col min="7952" max="7952" width="12" style="735"/>
    <col min="7953" max="7953" width="22.5" style="735" customWidth="1"/>
    <col min="7954" max="8191" width="12" style="735"/>
    <col min="8192" max="8192" width="151" style="735" customWidth="1"/>
    <col min="8193" max="8193" width="60.83203125" style="735" customWidth="1"/>
    <col min="8194" max="8194" width="50.1640625" style="735" customWidth="1"/>
    <col min="8195" max="8195" width="41.6640625" style="735" customWidth="1"/>
    <col min="8196" max="8196" width="41.5" style="735" customWidth="1"/>
    <col min="8197" max="8197" width="60.83203125" style="735" customWidth="1"/>
    <col min="8198" max="8198" width="50.1640625" style="735" customWidth="1"/>
    <col min="8199" max="8199" width="60.83203125" style="735" customWidth="1"/>
    <col min="8200" max="8200" width="50.33203125" style="735" customWidth="1"/>
    <col min="8201" max="8202" width="41.5" style="735" customWidth="1"/>
    <col min="8203" max="8203" width="61" style="735" customWidth="1"/>
    <col min="8204" max="8204" width="50.33203125" style="735" customWidth="1"/>
    <col min="8205" max="8205" width="58.1640625" style="735" customWidth="1"/>
    <col min="8206" max="8206" width="52.83203125" style="735" customWidth="1"/>
    <col min="8207" max="8207" width="151" style="735" customWidth="1"/>
    <col min="8208" max="8208" width="12" style="735"/>
    <col min="8209" max="8209" width="22.5" style="735" customWidth="1"/>
    <col min="8210" max="8447" width="12" style="735"/>
    <col min="8448" max="8448" width="151" style="735" customWidth="1"/>
    <col min="8449" max="8449" width="60.83203125" style="735" customWidth="1"/>
    <col min="8450" max="8450" width="50.1640625" style="735" customWidth="1"/>
    <col min="8451" max="8451" width="41.6640625" style="735" customWidth="1"/>
    <col min="8452" max="8452" width="41.5" style="735" customWidth="1"/>
    <col min="8453" max="8453" width="60.83203125" style="735" customWidth="1"/>
    <col min="8454" max="8454" width="50.1640625" style="735" customWidth="1"/>
    <col min="8455" max="8455" width="60.83203125" style="735" customWidth="1"/>
    <col min="8456" max="8456" width="50.33203125" style="735" customWidth="1"/>
    <col min="8457" max="8458" width="41.5" style="735" customWidth="1"/>
    <col min="8459" max="8459" width="61" style="735" customWidth="1"/>
    <col min="8460" max="8460" width="50.33203125" style="735" customWidth="1"/>
    <col min="8461" max="8461" width="58.1640625" style="735" customWidth="1"/>
    <col min="8462" max="8462" width="52.83203125" style="735" customWidth="1"/>
    <col min="8463" max="8463" width="151" style="735" customWidth="1"/>
    <col min="8464" max="8464" width="12" style="735"/>
    <col min="8465" max="8465" width="22.5" style="735" customWidth="1"/>
    <col min="8466" max="8703" width="12" style="735"/>
    <col min="8704" max="8704" width="151" style="735" customWidth="1"/>
    <col min="8705" max="8705" width="60.83203125" style="735" customWidth="1"/>
    <col min="8706" max="8706" width="50.1640625" style="735" customWidth="1"/>
    <col min="8707" max="8707" width="41.6640625" style="735" customWidth="1"/>
    <col min="8708" max="8708" width="41.5" style="735" customWidth="1"/>
    <col min="8709" max="8709" width="60.83203125" style="735" customWidth="1"/>
    <col min="8710" max="8710" width="50.1640625" style="735" customWidth="1"/>
    <col min="8711" max="8711" width="60.83203125" style="735" customWidth="1"/>
    <col min="8712" max="8712" width="50.33203125" style="735" customWidth="1"/>
    <col min="8713" max="8714" width="41.5" style="735" customWidth="1"/>
    <col min="8715" max="8715" width="61" style="735" customWidth="1"/>
    <col min="8716" max="8716" width="50.33203125" style="735" customWidth="1"/>
    <col min="8717" max="8717" width="58.1640625" style="735" customWidth="1"/>
    <col min="8718" max="8718" width="52.83203125" style="735" customWidth="1"/>
    <col min="8719" max="8719" width="151" style="735" customWidth="1"/>
    <col min="8720" max="8720" width="12" style="735"/>
    <col min="8721" max="8721" width="22.5" style="735" customWidth="1"/>
    <col min="8722" max="8959" width="12" style="735"/>
    <col min="8960" max="8960" width="151" style="735" customWidth="1"/>
    <col min="8961" max="8961" width="60.83203125" style="735" customWidth="1"/>
    <col min="8962" max="8962" width="50.1640625" style="735" customWidth="1"/>
    <col min="8963" max="8963" width="41.6640625" style="735" customWidth="1"/>
    <col min="8964" max="8964" width="41.5" style="735" customWidth="1"/>
    <col min="8965" max="8965" width="60.83203125" style="735" customWidth="1"/>
    <col min="8966" max="8966" width="50.1640625" style="735" customWidth="1"/>
    <col min="8967" max="8967" width="60.83203125" style="735" customWidth="1"/>
    <col min="8968" max="8968" width="50.33203125" style="735" customWidth="1"/>
    <col min="8969" max="8970" width="41.5" style="735" customWidth="1"/>
    <col min="8971" max="8971" width="61" style="735" customWidth="1"/>
    <col min="8972" max="8972" width="50.33203125" style="735" customWidth="1"/>
    <col min="8973" max="8973" width="58.1640625" style="735" customWidth="1"/>
    <col min="8974" max="8974" width="52.83203125" style="735" customWidth="1"/>
    <col min="8975" max="8975" width="151" style="735" customWidth="1"/>
    <col min="8976" max="8976" width="12" style="735"/>
    <col min="8977" max="8977" width="22.5" style="735" customWidth="1"/>
    <col min="8978" max="9215" width="12" style="735"/>
    <col min="9216" max="9216" width="151" style="735" customWidth="1"/>
    <col min="9217" max="9217" width="60.83203125" style="735" customWidth="1"/>
    <col min="9218" max="9218" width="50.1640625" style="735" customWidth="1"/>
    <col min="9219" max="9219" width="41.6640625" style="735" customWidth="1"/>
    <col min="9220" max="9220" width="41.5" style="735" customWidth="1"/>
    <col min="9221" max="9221" width="60.83203125" style="735" customWidth="1"/>
    <col min="9222" max="9222" width="50.1640625" style="735" customWidth="1"/>
    <col min="9223" max="9223" width="60.83203125" style="735" customWidth="1"/>
    <col min="9224" max="9224" width="50.33203125" style="735" customWidth="1"/>
    <col min="9225" max="9226" width="41.5" style="735" customWidth="1"/>
    <col min="9227" max="9227" width="61" style="735" customWidth="1"/>
    <col min="9228" max="9228" width="50.33203125" style="735" customWidth="1"/>
    <col min="9229" max="9229" width="58.1640625" style="735" customWidth="1"/>
    <col min="9230" max="9230" width="52.83203125" style="735" customWidth="1"/>
    <col min="9231" max="9231" width="151" style="735" customWidth="1"/>
    <col min="9232" max="9232" width="12" style="735"/>
    <col min="9233" max="9233" width="22.5" style="735" customWidth="1"/>
    <col min="9234" max="9471" width="12" style="735"/>
    <col min="9472" max="9472" width="151" style="735" customWidth="1"/>
    <col min="9473" max="9473" width="60.83203125" style="735" customWidth="1"/>
    <col min="9474" max="9474" width="50.1640625" style="735" customWidth="1"/>
    <col min="9475" max="9475" width="41.6640625" style="735" customWidth="1"/>
    <col min="9476" max="9476" width="41.5" style="735" customWidth="1"/>
    <col min="9477" max="9477" width="60.83203125" style="735" customWidth="1"/>
    <col min="9478" max="9478" width="50.1640625" style="735" customWidth="1"/>
    <col min="9479" max="9479" width="60.83203125" style="735" customWidth="1"/>
    <col min="9480" max="9480" width="50.33203125" style="735" customWidth="1"/>
    <col min="9481" max="9482" width="41.5" style="735" customWidth="1"/>
    <col min="9483" max="9483" width="61" style="735" customWidth="1"/>
    <col min="9484" max="9484" width="50.33203125" style="735" customWidth="1"/>
    <col min="9485" max="9485" width="58.1640625" style="735" customWidth="1"/>
    <col min="9486" max="9486" width="52.83203125" style="735" customWidth="1"/>
    <col min="9487" max="9487" width="151" style="735" customWidth="1"/>
    <col min="9488" max="9488" width="12" style="735"/>
    <col min="9489" max="9489" width="22.5" style="735" customWidth="1"/>
    <col min="9490" max="9727" width="12" style="735"/>
    <col min="9728" max="9728" width="151" style="735" customWidth="1"/>
    <col min="9729" max="9729" width="60.83203125" style="735" customWidth="1"/>
    <col min="9730" max="9730" width="50.1640625" style="735" customWidth="1"/>
    <col min="9731" max="9731" width="41.6640625" style="735" customWidth="1"/>
    <col min="9732" max="9732" width="41.5" style="735" customWidth="1"/>
    <col min="9733" max="9733" width="60.83203125" style="735" customWidth="1"/>
    <col min="9734" max="9734" width="50.1640625" style="735" customWidth="1"/>
    <col min="9735" max="9735" width="60.83203125" style="735" customWidth="1"/>
    <col min="9736" max="9736" width="50.33203125" style="735" customWidth="1"/>
    <col min="9737" max="9738" width="41.5" style="735" customWidth="1"/>
    <col min="9739" max="9739" width="61" style="735" customWidth="1"/>
    <col min="9740" max="9740" width="50.33203125" style="735" customWidth="1"/>
    <col min="9741" max="9741" width="58.1640625" style="735" customWidth="1"/>
    <col min="9742" max="9742" width="52.83203125" style="735" customWidth="1"/>
    <col min="9743" max="9743" width="151" style="735" customWidth="1"/>
    <col min="9744" max="9744" width="12" style="735"/>
    <col min="9745" max="9745" width="22.5" style="735" customWidth="1"/>
    <col min="9746" max="9983" width="12" style="735"/>
    <col min="9984" max="9984" width="151" style="735" customWidth="1"/>
    <col min="9985" max="9985" width="60.83203125" style="735" customWidth="1"/>
    <col min="9986" max="9986" width="50.1640625" style="735" customWidth="1"/>
    <col min="9987" max="9987" width="41.6640625" style="735" customWidth="1"/>
    <col min="9988" max="9988" width="41.5" style="735" customWidth="1"/>
    <col min="9989" max="9989" width="60.83203125" style="735" customWidth="1"/>
    <col min="9990" max="9990" width="50.1640625" style="735" customWidth="1"/>
    <col min="9991" max="9991" width="60.83203125" style="735" customWidth="1"/>
    <col min="9992" max="9992" width="50.33203125" style="735" customWidth="1"/>
    <col min="9993" max="9994" width="41.5" style="735" customWidth="1"/>
    <col min="9995" max="9995" width="61" style="735" customWidth="1"/>
    <col min="9996" max="9996" width="50.33203125" style="735" customWidth="1"/>
    <col min="9997" max="9997" width="58.1640625" style="735" customWidth="1"/>
    <col min="9998" max="9998" width="52.83203125" style="735" customWidth="1"/>
    <col min="9999" max="9999" width="151" style="735" customWidth="1"/>
    <col min="10000" max="10000" width="12" style="735"/>
    <col min="10001" max="10001" width="22.5" style="735" customWidth="1"/>
    <col min="10002" max="10239" width="12" style="735"/>
    <col min="10240" max="10240" width="151" style="735" customWidth="1"/>
    <col min="10241" max="10241" width="60.83203125" style="735" customWidth="1"/>
    <col min="10242" max="10242" width="50.1640625" style="735" customWidth="1"/>
    <col min="10243" max="10243" width="41.6640625" style="735" customWidth="1"/>
    <col min="10244" max="10244" width="41.5" style="735" customWidth="1"/>
    <col min="10245" max="10245" width="60.83203125" style="735" customWidth="1"/>
    <col min="10246" max="10246" width="50.1640625" style="735" customWidth="1"/>
    <col min="10247" max="10247" width="60.83203125" style="735" customWidth="1"/>
    <col min="10248" max="10248" width="50.33203125" style="735" customWidth="1"/>
    <col min="10249" max="10250" width="41.5" style="735" customWidth="1"/>
    <col min="10251" max="10251" width="61" style="735" customWidth="1"/>
    <col min="10252" max="10252" width="50.33203125" style="735" customWidth="1"/>
    <col min="10253" max="10253" width="58.1640625" style="735" customWidth="1"/>
    <col min="10254" max="10254" width="52.83203125" style="735" customWidth="1"/>
    <col min="10255" max="10255" width="151" style="735" customWidth="1"/>
    <col min="10256" max="10256" width="12" style="735"/>
    <col min="10257" max="10257" width="22.5" style="735" customWidth="1"/>
    <col min="10258" max="10495" width="12" style="735"/>
    <col min="10496" max="10496" width="151" style="735" customWidth="1"/>
    <col min="10497" max="10497" width="60.83203125" style="735" customWidth="1"/>
    <col min="10498" max="10498" width="50.1640625" style="735" customWidth="1"/>
    <col min="10499" max="10499" width="41.6640625" style="735" customWidth="1"/>
    <col min="10500" max="10500" width="41.5" style="735" customWidth="1"/>
    <col min="10501" max="10501" width="60.83203125" style="735" customWidth="1"/>
    <col min="10502" max="10502" width="50.1640625" style="735" customWidth="1"/>
    <col min="10503" max="10503" width="60.83203125" style="735" customWidth="1"/>
    <col min="10504" max="10504" width="50.33203125" style="735" customWidth="1"/>
    <col min="10505" max="10506" width="41.5" style="735" customWidth="1"/>
    <col min="10507" max="10507" width="61" style="735" customWidth="1"/>
    <col min="10508" max="10508" width="50.33203125" style="735" customWidth="1"/>
    <col min="10509" max="10509" width="58.1640625" style="735" customWidth="1"/>
    <col min="10510" max="10510" width="52.83203125" style="735" customWidth="1"/>
    <col min="10511" max="10511" width="151" style="735" customWidth="1"/>
    <col min="10512" max="10512" width="12" style="735"/>
    <col min="10513" max="10513" width="22.5" style="735" customWidth="1"/>
    <col min="10514" max="10751" width="12" style="735"/>
    <col min="10752" max="10752" width="151" style="735" customWidth="1"/>
    <col min="10753" max="10753" width="60.83203125" style="735" customWidth="1"/>
    <col min="10754" max="10754" width="50.1640625" style="735" customWidth="1"/>
    <col min="10755" max="10755" width="41.6640625" style="735" customWidth="1"/>
    <col min="10756" max="10756" width="41.5" style="735" customWidth="1"/>
    <col min="10757" max="10757" width="60.83203125" style="735" customWidth="1"/>
    <col min="10758" max="10758" width="50.1640625" style="735" customWidth="1"/>
    <col min="10759" max="10759" width="60.83203125" style="735" customWidth="1"/>
    <col min="10760" max="10760" width="50.33203125" style="735" customWidth="1"/>
    <col min="10761" max="10762" width="41.5" style="735" customWidth="1"/>
    <col min="10763" max="10763" width="61" style="735" customWidth="1"/>
    <col min="10764" max="10764" width="50.33203125" style="735" customWidth="1"/>
    <col min="10765" max="10765" width="58.1640625" style="735" customWidth="1"/>
    <col min="10766" max="10766" width="52.83203125" style="735" customWidth="1"/>
    <col min="10767" max="10767" width="151" style="735" customWidth="1"/>
    <col min="10768" max="10768" width="12" style="735"/>
    <col min="10769" max="10769" width="22.5" style="735" customWidth="1"/>
    <col min="10770" max="11007" width="12" style="735"/>
    <col min="11008" max="11008" width="151" style="735" customWidth="1"/>
    <col min="11009" max="11009" width="60.83203125" style="735" customWidth="1"/>
    <col min="11010" max="11010" width="50.1640625" style="735" customWidth="1"/>
    <col min="11011" max="11011" width="41.6640625" style="735" customWidth="1"/>
    <col min="11012" max="11012" width="41.5" style="735" customWidth="1"/>
    <col min="11013" max="11013" width="60.83203125" style="735" customWidth="1"/>
    <col min="11014" max="11014" width="50.1640625" style="735" customWidth="1"/>
    <col min="11015" max="11015" width="60.83203125" style="735" customWidth="1"/>
    <col min="11016" max="11016" width="50.33203125" style="735" customWidth="1"/>
    <col min="11017" max="11018" width="41.5" style="735" customWidth="1"/>
    <col min="11019" max="11019" width="61" style="735" customWidth="1"/>
    <col min="11020" max="11020" width="50.33203125" style="735" customWidth="1"/>
    <col min="11021" max="11021" width="58.1640625" style="735" customWidth="1"/>
    <col min="11022" max="11022" width="52.83203125" style="735" customWidth="1"/>
    <col min="11023" max="11023" width="151" style="735" customWidth="1"/>
    <col min="11024" max="11024" width="12" style="735"/>
    <col min="11025" max="11025" width="22.5" style="735" customWidth="1"/>
    <col min="11026" max="11263" width="12" style="735"/>
    <col min="11264" max="11264" width="151" style="735" customWidth="1"/>
    <col min="11265" max="11265" width="60.83203125" style="735" customWidth="1"/>
    <col min="11266" max="11266" width="50.1640625" style="735" customWidth="1"/>
    <col min="11267" max="11267" width="41.6640625" style="735" customWidth="1"/>
    <col min="11268" max="11268" width="41.5" style="735" customWidth="1"/>
    <col min="11269" max="11269" width="60.83203125" style="735" customWidth="1"/>
    <col min="11270" max="11270" width="50.1640625" style="735" customWidth="1"/>
    <col min="11271" max="11271" width="60.83203125" style="735" customWidth="1"/>
    <col min="11272" max="11272" width="50.33203125" style="735" customWidth="1"/>
    <col min="11273" max="11274" width="41.5" style="735" customWidth="1"/>
    <col min="11275" max="11275" width="61" style="735" customWidth="1"/>
    <col min="11276" max="11276" width="50.33203125" style="735" customWidth="1"/>
    <col min="11277" max="11277" width="58.1640625" style="735" customWidth="1"/>
    <col min="11278" max="11278" width="52.83203125" style="735" customWidth="1"/>
    <col min="11279" max="11279" width="151" style="735" customWidth="1"/>
    <col min="11280" max="11280" width="12" style="735"/>
    <col min="11281" max="11281" width="22.5" style="735" customWidth="1"/>
    <col min="11282" max="11519" width="12" style="735"/>
    <col min="11520" max="11520" width="151" style="735" customWidth="1"/>
    <col min="11521" max="11521" width="60.83203125" style="735" customWidth="1"/>
    <col min="11522" max="11522" width="50.1640625" style="735" customWidth="1"/>
    <col min="11523" max="11523" width="41.6640625" style="735" customWidth="1"/>
    <col min="11524" max="11524" width="41.5" style="735" customWidth="1"/>
    <col min="11525" max="11525" width="60.83203125" style="735" customWidth="1"/>
    <col min="11526" max="11526" width="50.1640625" style="735" customWidth="1"/>
    <col min="11527" max="11527" width="60.83203125" style="735" customWidth="1"/>
    <col min="11528" max="11528" width="50.33203125" style="735" customWidth="1"/>
    <col min="11529" max="11530" width="41.5" style="735" customWidth="1"/>
    <col min="11531" max="11531" width="61" style="735" customWidth="1"/>
    <col min="11532" max="11532" width="50.33203125" style="735" customWidth="1"/>
    <col min="11533" max="11533" width="58.1640625" style="735" customWidth="1"/>
    <col min="11534" max="11534" width="52.83203125" style="735" customWidth="1"/>
    <col min="11535" max="11535" width="151" style="735" customWidth="1"/>
    <col min="11536" max="11536" width="12" style="735"/>
    <col min="11537" max="11537" width="22.5" style="735" customWidth="1"/>
    <col min="11538" max="11775" width="12" style="735"/>
    <col min="11776" max="11776" width="151" style="735" customWidth="1"/>
    <col min="11777" max="11777" width="60.83203125" style="735" customWidth="1"/>
    <col min="11778" max="11778" width="50.1640625" style="735" customWidth="1"/>
    <col min="11779" max="11779" width="41.6640625" style="735" customWidth="1"/>
    <col min="11780" max="11780" width="41.5" style="735" customWidth="1"/>
    <col min="11781" max="11781" width="60.83203125" style="735" customWidth="1"/>
    <col min="11782" max="11782" width="50.1640625" style="735" customWidth="1"/>
    <col min="11783" max="11783" width="60.83203125" style="735" customWidth="1"/>
    <col min="11784" max="11784" width="50.33203125" style="735" customWidth="1"/>
    <col min="11785" max="11786" width="41.5" style="735" customWidth="1"/>
    <col min="11787" max="11787" width="61" style="735" customWidth="1"/>
    <col min="11788" max="11788" width="50.33203125" style="735" customWidth="1"/>
    <col min="11789" max="11789" width="58.1640625" style="735" customWidth="1"/>
    <col min="11790" max="11790" width="52.83203125" style="735" customWidth="1"/>
    <col min="11791" max="11791" width="151" style="735" customWidth="1"/>
    <col min="11792" max="11792" width="12" style="735"/>
    <col min="11793" max="11793" width="22.5" style="735" customWidth="1"/>
    <col min="11794" max="12031" width="12" style="735"/>
    <col min="12032" max="12032" width="151" style="735" customWidth="1"/>
    <col min="12033" max="12033" width="60.83203125" style="735" customWidth="1"/>
    <col min="12034" max="12034" width="50.1640625" style="735" customWidth="1"/>
    <col min="12035" max="12035" width="41.6640625" style="735" customWidth="1"/>
    <col min="12036" max="12036" width="41.5" style="735" customWidth="1"/>
    <col min="12037" max="12037" width="60.83203125" style="735" customWidth="1"/>
    <col min="12038" max="12038" width="50.1640625" style="735" customWidth="1"/>
    <col min="12039" max="12039" width="60.83203125" style="735" customWidth="1"/>
    <col min="12040" max="12040" width="50.33203125" style="735" customWidth="1"/>
    <col min="12041" max="12042" width="41.5" style="735" customWidth="1"/>
    <col min="12043" max="12043" width="61" style="735" customWidth="1"/>
    <col min="12044" max="12044" width="50.33203125" style="735" customWidth="1"/>
    <col min="12045" max="12045" width="58.1640625" style="735" customWidth="1"/>
    <col min="12046" max="12046" width="52.83203125" style="735" customWidth="1"/>
    <col min="12047" max="12047" width="151" style="735" customWidth="1"/>
    <col min="12048" max="12048" width="12" style="735"/>
    <col min="12049" max="12049" width="22.5" style="735" customWidth="1"/>
    <col min="12050" max="12287" width="12" style="735"/>
    <col min="12288" max="12288" width="151" style="735" customWidth="1"/>
    <col min="12289" max="12289" width="60.83203125" style="735" customWidth="1"/>
    <col min="12290" max="12290" width="50.1640625" style="735" customWidth="1"/>
    <col min="12291" max="12291" width="41.6640625" style="735" customWidth="1"/>
    <col min="12292" max="12292" width="41.5" style="735" customWidth="1"/>
    <col min="12293" max="12293" width="60.83203125" style="735" customWidth="1"/>
    <col min="12294" max="12294" width="50.1640625" style="735" customWidth="1"/>
    <col min="12295" max="12295" width="60.83203125" style="735" customWidth="1"/>
    <col min="12296" max="12296" width="50.33203125" style="735" customWidth="1"/>
    <col min="12297" max="12298" width="41.5" style="735" customWidth="1"/>
    <col min="12299" max="12299" width="61" style="735" customWidth="1"/>
    <col min="12300" max="12300" width="50.33203125" style="735" customWidth="1"/>
    <col min="12301" max="12301" width="58.1640625" style="735" customWidth="1"/>
    <col min="12302" max="12302" width="52.83203125" style="735" customWidth="1"/>
    <col min="12303" max="12303" width="151" style="735" customWidth="1"/>
    <col min="12304" max="12304" width="12" style="735"/>
    <col min="12305" max="12305" width="22.5" style="735" customWidth="1"/>
    <col min="12306" max="12543" width="12" style="735"/>
    <col min="12544" max="12544" width="151" style="735" customWidth="1"/>
    <col min="12545" max="12545" width="60.83203125" style="735" customWidth="1"/>
    <col min="12546" max="12546" width="50.1640625" style="735" customWidth="1"/>
    <col min="12547" max="12547" width="41.6640625" style="735" customWidth="1"/>
    <col min="12548" max="12548" width="41.5" style="735" customWidth="1"/>
    <col min="12549" max="12549" width="60.83203125" style="735" customWidth="1"/>
    <col min="12550" max="12550" width="50.1640625" style="735" customWidth="1"/>
    <col min="12551" max="12551" width="60.83203125" style="735" customWidth="1"/>
    <col min="12552" max="12552" width="50.33203125" style="735" customWidth="1"/>
    <col min="12553" max="12554" width="41.5" style="735" customWidth="1"/>
    <col min="12555" max="12555" width="61" style="735" customWidth="1"/>
    <col min="12556" max="12556" width="50.33203125" style="735" customWidth="1"/>
    <col min="12557" max="12557" width="58.1640625" style="735" customWidth="1"/>
    <col min="12558" max="12558" width="52.83203125" style="735" customWidth="1"/>
    <col min="12559" max="12559" width="151" style="735" customWidth="1"/>
    <col min="12560" max="12560" width="12" style="735"/>
    <col min="12561" max="12561" width="22.5" style="735" customWidth="1"/>
    <col min="12562" max="12799" width="12" style="735"/>
    <col min="12800" max="12800" width="151" style="735" customWidth="1"/>
    <col min="12801" max="12801" width="60.83203125" style="735" customWidth="1"/>
    <col min="12802" max="12802" width="50.1640625" style="735" customWidth="1"/>
    <col min="12803" max="12803" width="41.6640625" style="735" customWidth="1"/>
    <col min="12804" max="12804" width="41.5" style="735" customWidth="1"/>
    <col min="12805" max="12805" width="60.83203125" style="735" customWidth="1"/>
    <col min="12806" max="12806" width="50.1640625" style="735" customWidth="1"/>
    <col min="12807" max="12807" width="60.83203125" style="735" customWidth="1"/>
    <col min="12808" max="12808" width="50.33203125" style="735" customWidth="1"/>
    <col min="12809" max="12810" width="41.5" style="735" customWidth="1"/>
    <col min="12811" max="12811" width="61" style="735" customWidth="1"/>
    <col min="12812" max="12812" width="50.33203125" style="735" customWidth="1"/>
    <col min="12813" max="12813" width="58.1640625" style="735" customWidth="1"/>
    <col min="12814" max="12814" width="52.83203125" style="735" customWidth="1"/>
    <col min="12815" max="12815" width="151" style="735" customWidth="1"/>
    <col min="12816" max="12816" width="12" style="735"/>
    <col min="12817" max="12817" width="22.5" style="735" customWidth="1"/>
    <col min="12818" max="13055" width="12" style="735"/>
    <col min="13056" max="13056" width="151" style="735" customWidth="1"/>
    <col min="13057" max="13057" width="60.83203125" style="735" customWidth="1"/>
    <col min="13058" max="13058" width="50.1640625" style="735" customWidth="1"/>
    <col min="13059" max="13059" width="41.6640625" style="735" customWidth="1"/>
    <col min="13060" max="13060" width="41.5" style="735" customWidth="1"/>
    <col min="13061" max="13061" width="60.83203125" style="735" customWidth="1"/>
    <col min="13062" max="13062" width="50.1640625" style="735" customWidth="1"/>
    <col min="13063" max="13063" width="60.83203125" style="735" customWidth="1"/>
    <col min="13064" max="13064" width="50.33203125" style="735" customWidth="1"/>
    <col min="13065" max="13066" width="41.5" style="735" customWidth="1"/>
    <col min="13067" max="13067" width="61" style="735" customWidth="1"/>
    <col min="13068" max="13068" width="50.33203125" style="735" customWidth="1"/>
    <col min="13069" max="13069" width="58.1640625" style="735" customWidth="1"/>
    <col min="13070" max="13070" width="52.83203125" style="735" customWidth="1"/>
    <col min="13071" max="13071" width="151" style="735" customWidth="1"/>
    <col min="13072" max="13072" width="12" style="735"/>
    <col min="13073" max="13073" width="22.5" style="735" customWidth="1"/>
    <col min="13074" max="13311" width="12" style="735"/>
    <col min="13312" max="13312" width="151" style="735" customWidth="1"/>
    <col min="13313" max="13313" width="60.83203125" style="735" customWidth="1"/>
    <col min="13314" max="13314" width="50.1640625" style="735" customWidth="1"/>
    <col min="13315" max="13315" width="41.6640625" style="735" customWidth="1"/>
    <col min="13316" max="13316" width="41.5" style="735" customWidth="1"/>
    <col min="13317" max="13317" width="60.83203125" style="735" customWidth="1"/>
    <col min="13318" max="13318" width="50.1640625" style="735" customWidth="1"/>
    <col min="13319" max="13319" width="60.83203125" style="735" customWidth="1"/>
    <col min="13320" max="13320" width="50.33203125" style="735" customWidth="1"/>
    <col min="13321" max="13322" width="41.5" style="735" customWidth="1"/>
    <col min="13323" max="13323" width="61" style="735" customWidth="1"/>
    <col min="13324" max="13324" width="50.33203125" style="735" customWidth="1"/>
    <col min="13325" max="13325" width="58.1640625" style="735" customWidth="1"/>
    <col min="13326" max="13326" width="52.83203125" style="735" customWidth="1"/>
    <col min="13327" max="13327" width="151" style="735" customWidth="1"/>
    <col min="13328" max="13328" width="12" style="735"/>
    <col min="13329" max="13329" width="22.5" style="735" customWidth="1"/>
    <col min="13330" max="13567" width="12" style="735"/>
    <col min="13568" max="13568" width="151" style="735" customWidth="1"/>
    <col min="13569" max="13569" width="60.83203125" style="735" customWidth="1"/>
    <col min="13570" max="13570" width="50.1640625" style="735" customWidth="1"/>
    <col min="13571" max="13571" width="41.6640625" style="735" customWidth="1"/>
    <col min="13572" max="13572" width="41.5" style="735" customWidth="1"/>
    <col min="13573" max="13573" width="60.83203125" style="735" customWidth="1"/>
    <col min="13574" max="13574" width="50.1640625" style="735" customWidth="1"/>
    <col min="13575" max="13575" width="60.83203125" style="735" customWidth="1"/>
    <col min="13576" max="13576" width="50.33203125" style="735" customWidth="1"/>
    <col min="13577" max="13578" width="41.5" style="735" customWidth="1"/>
    <col min="13579" max="13579" width="61" style="735" customWidth="1"/>
    <col min="13580" max="13580" width="50.33203125" style="735" customWidth="1"/>
    <col min="13581" max="13581" width="58.1640625" style="735" customWidth="1"/>
    <col min="13582" max="13582" width="52.83203125" style="735" customWidth="1"/>
    <col min="13583" max="13583" width="151" style="735" customWidth="1"/>
    <col min="13584" max="13584" width="12" style="735"/>
    <col min="13585" max="13585" width="22.5" style="735" customWidth="1"/>
    <col min="13586" max="13823" width="12" style="735"/>
    <col min="13824" max="13824" width="151" style="735" customWidth="1"/>
    <col min="13825" max="13825" width="60.83203125" style="735" customWidth="1"/>
    <col min="13826" max="13826" width="50.1640625" style="735" customWidth="1"/>
    <col min="13827" max="13827" width="41.6640625" style="735" customWidth="1"/>
    <col min="13828" max="13828" width="41.5" style="735" customWidth="1"/>
    <col min="13829" max="13829" width="60.83203125" style="735" customWidth="1"/>
    <col min="13830" max="13830" width="50.1640625" style="735" customWidth="1"/>
    <col min="13831" max="13831" width="60.83203125" style="735" customWidth="1"/>
    <col min="13832" max="13832" width="50.33203125" style="735" customWidth="1"/>
    <col min="13833" max="13834" width="41.5" style="735" customWidth="1"/>
    <col min="13835" max="13835" width="61" style="735" customWidth="1"/>
    <col min="13836" max="13836" width="50.33203125" style="735" customWidth="1"/>
    <col min="13837" max="13837" width="58.1640625" style="735" customWidth="1"/>
    <col min="13838" max="13838" width="52.83203125" style="735" customWidth="1"/>
    <col min="13839" max="13839" width="151" style="735" customWidth="1"/>
    <col min="13840" max="13840" width="12" style="735"/>
    <col min="13841" max="13841" width="22.5" style="735" customWidth="1"/>
    <col min="13842" max="14079" width="12" style="735"/>
    <col min="14080" max="14080" width="151" style="735" customWidth="1"/>
    <col min="14081" max="14081" width="60.83203125" style="735" customWidth="1"/>
    <col min="14082" max="14082" width="50.1640625" style="735" customWidth="1"/>
    <col min="14083" max="14083" width="41.6640625" style="735" customWidth="1"/>
    <col min="14084" max="14084" width="41.5" style="735" customWidth="1"/>
    <col min="14085" max="14085" width="60.83203125" style="735" customWidth="1"/>
    <col min="14086" max="14086" width="50.1640625" style="735" customWidth="1"/>
    <col min="14087" max="14087" width="60.83203125" style="735" customWidth="1"/>
    <col min="14088" max="14088" width="50.33203125" style="735" customWidth="1"/>
    <col min="14089" max="14090" width="41.5" style="735" customWidth="1"/>
    <col min="14091" max="14091" width="61" style="735" customWidth="1"/>
    <col min="14092" max="14092" width="50.33203125" style="735" customWidth="1"/>
    <col min="14093" max="14093" width="58.1640625" style="735" customWidth="1"/>
    <col min="14094" max="14094" width="52.83203125" style="735" customWidth="1"/>
    <col min="14095" max="14095" width="151" style="735" customWidth="1"/>
    <col min="14096" max="14096" width="12" style="735"/>
    <col min="14097" max="14097" width="22.5" style="735" customWidth="1"/>
    <col min="14098" max="14335" width="12" style="735"/>
    <col min="14336" max="14336" width="151" style="735" customWidth="1"/>
    <col min="14337" max="14337" width="60.83203125" style="735" customWidth="1"/>
    <col min="14338" max="14338" width="50.1640625" style="735" customWidth="1"/>
    <col min="14339" max="14339" width="41.6640625" style="735" customWidth="1"/>
    <col min="14340" max="14340" width="41.5" style="735" customWidth="1"/>
    <col min="14341" max="14341" width="60.83203125" style="735" customWidth="1"/>
    <col min="14342" max="14342" width="50.1640625" style="735" customWidth="1"/>
    <col min="14343" max="14343" width="60.83203125" style="735" customWidth="1"/>
    <col min="14344" max="14344" width="50.33203125" style="735" customWidth="1"/>
    <col min="14345" max="14346" width="41.5" style="735" customWidth="1"/>
    <col min="14347" max="14347" width="61" style="735" customWidth="1"/>
    <col min="14348" max="14348" width="50.33203125" style="735" customWidth="1"/>
    <col min="14349" max="14349" width="58.1640625" style="735" customWidth="1"/>
    <col min="14350" max="14350" width="52.83203125" style="735" customWidth="1"/>
    <col min="14351" max="14351" width="151" style="735" customWidth="1"/>
    <col min="14352" max="14352" width="12" style="735"/>
    <col min="14353" max="14353" width="22.5" style="735" customWidth="1"/>
    <col min="14354" max="14591" width="12" style="735"/>
    <col min="14592" max="14592" width="151" style="735" customWidth="1"/>
    <col min="14593" max="14593" width="60.83203125" style="735" customWidth="1"/>
    <col min="14594" max="14594" width="50.1640625" style="735" customWidth="1"/>
    <col min="14595" max="14595" width="41.6640625" style="735" customWidth="1"/>
    <col min="14596" max="14596" width="41.5" style="735" customWidth="1"/>
    <col min="14597" max="14597" width="60.83203125" style="735" customWidth="1"/>
    <col min="14598" max="14598" width="50.1640625" style="735" customWidth="1"/>
    <col min="14599" max="14599" width="60.83203125" style="735" customWidth="1"/>
    <col min="14600" max="14600" width="50.33203125" style="735" customWidth="1"/>
    <col min="14601" max="14602" width="41.5" style="735" customWidth="1"/>
    <col min="14603" max="14603" width="61" style="735" customWidth="1"/>
    <col min="14604" max="14604" width="50.33203125" style="735" customWidth="1"/>
    <col min="14605" max="14605" width="58.1640625" style="735" customWidth="1"/>
    <col min="14606" max="14606" width="52.83203125" style="735" customWidth="1"/>
    <col min="14607" max="14607" width="151" style="735" customWidth="1"/>
    <col min="14608" max="14608" width="12" style="735"/>
    <col min="14609" max="14609" width="22.5" style="735" customWidth="1"/>
    <col min="14610" max="14847" width="12" style="735"/>
    <col min="14848" max="14848" width="151" style="735" customWidth="1"/>
    <col min="14849" max="14849" width="60.83203125" style="735" customWidth="1"/>
    <col min="14850" max="14850" width="50.1640625" style="735" customWidth="1"/>
    <col min="14851" max="14851" width="41.6640625" style="735" customWidth="1"/>
    <col min="14852" max="14852" width="41.5" style="735" customWidth="1"/>
    <col min="14853" max="14853" width="60.83203125" style="735" customWidth="1"/>
    <col min="14854" max="14854" width="50.1640625" style="735" customWidth="1"/>
    <col min="14855" max="14855" width="60.83203125" style="735" customWidth="1"/>
    <col min="14856" max="14856" width="50.33203125" style="735" customWidth="1"/>
    <col min="14857" max="14858" width="41.5" style="735" customWidth="1"/>
    <col min="14859" max="14859" width="61" style="735" customWidth="1"/>
    <col min="14860" max="14860" width="50.33203125" style="735" customWidth="1"/>
    <col min="14861" max="14861" width="58.1640625" style="735" customWidth="1"/>
    <col min="14862" max="14862" width="52.83203125" style="735" customWidth="1"/>
    <col min="14863" max="14863" width="151" style="735" customWidth="1"/>
    <col min="14864" max="14864" width="12" style="735"/>
    <col min="14865" max="14865" width="22.5" style="735" customWidth="1"/>
    <col min="14866" max="15103" width="12" style="735"/>
    <col min="15104" max="15104" width="151" style="735" customWidth="1"/>
    <col min="15105" max="15105" width="60.83203125" style="735" customWidth="1"/>
    <col min="15106" max="15106" width="50.1640625" style="735" customWidth="1"/>
    <col min="15107" max="15107" width="41.6640625" style="735" customWidth="1"/>
    <col min="15108" max="15108" width="41.5" style="735" customWidth="1"/>
    <col min="15109" max="15109" width="60.83203125" style="735" customWidth="1"/>
    <col min="15110" max="15110" width="50.1640625" style="735" customWidth="1"/>
    <col min="15111" max="15111" width="60.83203125" style="735" customWidth="1"/>
    <col min="15112" max="15112" width="50.33203125" style="735" customWidth="1"/>
    <col min="15113" max="15114" width="41.5" style="735" customWidth="1"/>
    <col min="15115" max="15115" width="61" style="735" customWidth="1"/>
    <col min="15116" max="15116" width="50.33203125" style="735" customWidth="1"/>
    <col min="15117" max="15117" width="58.1640625" style="735" customWidth="1"/>
    <col min="15118" max="15118" width="52.83203125" style="735" customWidth="1"/>
    <col min="15119" max="15119" width="151" style="735" customWidth="1"/>
    <col min="15120" max="15120" width="12" style="735"/>
    <col min="15121" max="15121" width="22.5" style="735" customWidth="1"/>
    <col min="15122" max="15359" width="12" style="735"/>
    <col min="15360" max="15360" width="151" style="735" customWidth="1"/>
    <col min="15361" max="15361" width="60.83203125" style="735" customWidth="1"/>
    <col min="15362" max="15362" width="50.1640625" style="735" customWidth="1"/>
    <col min="15363" max="15363" width="41.6640625" style="735" customWidth="1"/>
    <col min="15364" max="15364" width="41.5" style="735" customWidth="1"/>
    <col min="15365" max="15365" width="60.83203125" style="735" customWidth="1"/>
    <col min="15366" max="15366" width="50.1640625" style="735" customWidth="1"/>
    <col min="15367" max="15367" width="60.83203125" style="735" customWidth="1"/>
    <col min="15368" max="15368" width="50.33203125" style="735" customWidth="1"/>
    <col min="15369" max="15370" width="41.5" style="735" customWidth="1"/>
    <col min="15371" max="15371" width="61" style="735" customWidth="1"/>
    <col min="15372" max="15372" width="50.33203125" style="735" customWidth="1"/>
    <col min="15373" max="15373" width="58.1640625" style="735" customWidth="1"/>
    <col min="15374" max="15374" width="52.83203125" style="735" customWidth="1"/>
    <col min="15375" max="15375" width="151" style="735" customWidth="1"/>
    <col min="15376" max="15376" width="12" style="735"/>
    <col min="15377" max="15377" width="22.5" style="735" customWidth="1"/>
    <col min="15378" max="15615" width="12" style="735"/>
    <col min="15616" max="15616" width="151" style="735" customWidth="1"/>
    <col min="15617" max="15617" width="60.83203125" style="735" customWidth="1"/>
    <col min="15618" max="15618" width="50.1640625" style="735" customWidth="1"/>
    <col min="15619" max="15619" width="41.6640625" style="735" customWidth="1"/>
    <col min="15620" max="15620" width="41.5" style="735" customWidth="1"/>
    <col min="15621" max="15621" width="60.83203125" style="735" customWidth="1"/>
    <col min="15622" max="15622" width="50.1640625" style="735" customWidth="1"/>
    <col min="15623" max="15623" width="60.83203125" style="735" customWidth="1"/>
    <col min="15624" max="15624" width="50.33203125" style="735" customWidth="1"/>
    <col min="15625" max="15626" width="41.5" style="735" customWidth="1"/>
    <col min="15627" max="15627" width="61" style="735" customWidth="1"/>
    <col min="15628" max="15628" width="50.33203125" style="735" customWidth="1"/>
    <col min="15629" max="15629" width="58.1640625" style="735" customWidth="1"/>
    <col min="15630" max="15630" width="52.83203125" style="735" customWidth="1"/>
    <col min="15631" max="15631" width="151" style="735" customWidth="1"/>
    <col min="15632" max="15632" width="12" style="735"/>
    <col min="15633" max="15633" width="22.5" style="735" customWidth="1"/>
    <col min="15634" max="15871" width="12" style="735"/>
    <col min="15872" max="15872" width="151" style="735" customWidth="1"/>
    <col min="15873" max="15873" width="60.83203125" style="735" customWidth="1"/>
    <col min="15874" max="15874" width="50.1640625" style="735" customWidth="1"/>
    <col min="15875" max="15875" width="41.6640625" style="735" customWidth="1"/>
    <col min="15876" max="15876" width="41.5" style="735" customWidth="1"/>
    <col min="15877" max="15877" width="60.83203125" style="735" customWidth="1"/>
    <col min="15878" max="15878" width="50.1640625" style="735" customWidth="1"/>
    <col min="15879" max="15879" width="60.83203125" style="735" customWidth="1"/>
    <col min="15880" max="15880" width="50.33203125" style="735" customWidth="1"/>
    <col min="15881" max="15882" width="41.5" style="735" customWidth="1"/>
    <col min="15883" max="15883" width="61" style="735" customWidth="1"/>
    <col min="15884" max="15884" width="50.33203125" style="735" customWidth="1"/>
    <col min="15885" max="15885" width="58.1640625" style="735" customWidth="1"/>
    <col min="15886" max="15886" width="52.83203125" style="735" customWidth="1"/>
    <col min="15887" max="15887" width="151" style="735" customWidth="1"/>
    <col min="15888" max="15888" width="12" style="735"/>
    <col min="15889" max="15889" width="22.5" style="735" customWidth="1"/>
    <col min="15890" max="16127" width="12" style="735"/>
    <col min="16128" max="16128" width="151" style="735" customWidth="1"/>
    <col min="16129" max="16129" width="60.83203125" style="735" customWidth="1"/>
    <col min="16130" max="16130" width="50.1640625" style="735" customWidth="1"/>
    <col min="16131" max="16131" width="41.6640625" style="735" customWidth="1"/>
    <col min="16132" max="16132" width="41.5" style="735" customWidth="1"/>
    <col min="16133" max="16133" width="60.83203125" style="735" customWidth="1"/>
    <col min="16134" max="16134" width="50.1640625" style="735" customWidth="1"/>
    <col min="16135" max="16135" width="60.83203125" style="735" customWidth="1"/>
    <col min="16136" max="16136" width="50.33203125" style="735" customWidth="1"/>
    <col min="16137" max="16138" width="41.5" style="735" customWidth="1"/>
    <col min="16139" max="16139" width="61" style="735" customWidth="1"/>
    <col min="16140" max="16140" width="50.33203125" style="735" customWidth="1"/>
    <col min="16141" max="16141" width="58.1640625" style="735" customWidth="1"/>
    <col min="16142" max="16142" width="52.83203125" style="735" customWidth="1"/>
    <col min="16143" max="16143" width="151" style="735" customWidth="1"/>
    <col min="16144" max="16144" width="12" style="735"/>
    <col min="16145" max="16145" width="22.5" style="735" customWidth="1"/>
    <col min="16146" max="16384" width="12" style="735"/>
  </cols>
  <sheetData>
    <row r="1" spans="1:17" s="731" customFormat="1" ht="45" customHeight="1" x14ac:dyDescent="0.6">
      <c r="A1" s="949" t="s">
        <v>748</v>
      </c>
      <c r="B1" s="949"/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Q1" s="732"/>
    </row>
    <row r="2" spans="1:17" s="731" customFormat="1" ht="44.25" customHeight="1" x14ac:dyDescent="0.6">
      <c r="A2" s="949" t="s">
        <v>749</v>
      </c>
      <c r="B2" s="949"/>
      <c r="C2" s="949"/>
      <c r="D2" s="949"/>
      <c r="E2" s="949"/>
      <c r="F2" s="949"/>
      <c r="G2" s="949"/>
      <c r="H2" s="949"/>
      <c r="I2" s="949"/>
      <c r="J2" s="949"/>
      <c r="K2" s="949"/>
      <c r="L2" s="949"/>
      <c r="M2" s="949"/>
      <c r="N2" s="949"/>
      <c r="O2" s="949"/>
      <c r="Q2" s="732"/>
    </row>
    <row r="3" spans="1:17" ht="44.25" customHeight="1" thickBot="1" x14ac:dyDescent="0.55000000000000004">
      <c r="A3" s="733"/>
      <c r="B3" s="950"/>
      <c r="C3" s="950"/>
      <c r="D3" s="950"/>
      <c r="E3" s="950"/>
      <c r="F3" s="950"/>
      <c r="G3" s="950"/>
      <c r="H3" s="950"/>
      <c r="I3" s="950"/>
      <c r="J3" s="734"/>
      <c r="K3" s="734"/>
      <c r="L3" s="734"/>
      <c r="M3" s="734"/>
      <c r="N3" s="734"/>
      <c r="O3" s="902" t="s">
        <v>845</v>
      </c>
    </row>
    <row r="4" spans="1:17" s="731" customFormat="1" ht="108.75" customHeight="1" thickBot="1" x14ac:dyDescent="0.55000000000000004">
      <c r="A4" s="737"/>
      <c r="B4" s="951" t="s">
        <v>455</v>
      </c>
      <c r="C4" s="952"/>
      <c r="D4" s="952"/>
      <c r="E4" s="952"/>
      <c r="F4" s="952"/>
      <c r="G4" s="952"/>
      <c r="H4" s="952"/>
      <c r="I4" s="952"/>
      <c r="J4" s="952"/>
      <c r="K4" s="952"/>
      <c r="L4" s="952"/>
      <c r="M4" s="953"/>
      <c r="N4" s="954" t="s">
        <v>750</v>
      </c>
      <c r="O4" s="955"/>
      <c r="Q4" s="738"/>
    </row>
    <row r="5" spans="1:17" s="731" customFormat="1" ht="45.75" customHeight="1" thickBot="1" x14ac:dyDescent="0.55000000000000004">
      <c r="A5" s="739" t="s">
        <v>751</v>
      </c>
      <c r="B5" s="944" t="s">
        <v>752</v>
      </c>
      <c r="C5" s="946"/>
      <c r="D5" s="946"/>
      <c r="E5" s="946"/>
      <c r="F5" s="946"/>
      <c r="G5" s="945"/>
      <c r="H5" s="944" t="s">
        <v>753</v>
      </c>
      <c r="I5" s="946"/>
      <c r="J5" s="946"/>
      <c r="K5" s="946"/>
      <c r="L5" s="946"/>
      <c r="M5" s="945"/>
      <c r="N5" s="956"/>
      <c r="O5" s="957"/>
      <c r="Q5" s="738"/>
    </row>
    <row r="6" spans="1:17" s="731" customFormat="1" ht="83.25" customHeight="1" thickBot="1" x14ac:dyDescent="0.55000000000000004">
      <c r="A6" s="739"/>
      <c r="B6" s="944" t="s">
        <v>701</v>
      </c>
      <c r="C6" s="945"/>
      <c r="D6" s="944" t="s">
        <v>702</v>
      </c>
      <c r="E6" s="946"/>
      <c r="F6" s="947" t="s">
        <v>703</v>
      </c>
      <c r="G6" s="948"/>
      <c r="H6" s="947" t="s">
        <v>701</v>
      </c>
      <c r="I6" s="948"/>
      <c r="J6" s="944" t="s">
        <v>702</v>
      </c>
      <c r="K6" s="946"/>
      <c r="L6" s="947" t="s">
        <v>703</v>
      </c>
      <c r="M6" s="948"/>
      <c r="N6" s="740"/>
      <c r="O6" s="740"/>
      <c r="Q6" s="738"/>
    </row>
    <row r="7" spans="1:17" s="731" customFormat="1" ht="44.25" customHeight="1" thickBot="1" x14ac:dyDescent="0.55000000000000004">
      <c r="A7" s="741"/>
      <c r="B7" s="742" t="s">
        <v>754</v>
      </c>
      <c r="C7" s="743" t="s">
        <v>755</v>
      </c>
      <c r="D7" s="940" t="s">
        <v>754</v>
      </c>
      <c r="E7" s="941"/>
      <c r="F7" s="744" t="s">
        <v>754</v>
      </c>
      <c r="G7" s="745" t="s">
        <v>755</v>
      </c>
      <c r="H7" s="742" t="s">
        <v>754</v>
      </c>
      <c r="I7" s="743" t="s">
        <v>755</v>
      </c>
      <c r="J7" s="942" t="s">
        <v>754</v>
      </c>
      <c r="K7" s="943"/>
      <c r="L7" s="744" t="s">
        <v>754</v>
      </c>
      <c r="M7" s="745" t="s">
        <v>755</v>
      </c>
      <c r="N7" s="740" t="s">
        <v>754</v>
      </c>
      <c r="O7" s="740" t="s">
        <v>756</v>
      </c>
      <c r="Q7" s="738"/>
    </row>
    <row r="8" spans="1:17" s="751" customFormat="1" ht="145.5" customHeight="1" x14ac:dyDescent="0.5">
      <c r="A8" s="746" t="s">
        <v>757</v>
      </c>
      <c r="B8" s="747"/>
      <c r="C8" s="748"/>
      <c r="D8" s="749"/>
      <c r="E8" s="750"/>
      <c r="F8" s="748"/>
      <c r="G8" s="748"/>
      <c r="H8" s="748"/>
      <c r="I8" s="748"/>
      <c r="J8" s="749"/>
      <c r="K8" s="750"/>
      <c r="L8" s="748"/>
      <c r="M8" s="748"/>
      <c r="N8" s="748"/>
      <c r="O8" s="748"/>
      <c r="Q8" s="752"/>
    </row>
    <row r="9" spans="1:17" s="760" customFormat="1" ht="45.75" customHeight="1" x14ac:dyDescent="0.55000000000000004">
      <c r="A9" s="753" t="s">
        <v>705</v>
      </c>
      <c r="B9" s="754">
        <f>'[6]2025 évi nyitó létszám'!B8</f>
        <v>33</v>
      </c>
      <c r="C9" s="755">
        <f>'[6]2025 évi nyitó létszám'!C8</f>
        <v>33</v>
      </c>
      <c r="D9" s="756"/>
      <c r="E9" s="754"/>
      <c r="F9" s="757">
        <f>B9+D9+E9</f>
        <v>33</v>
      </c>
      <c r="G9" s="755">
        <v>33</v>
      </c>
      <c r="H9" s="757">
        <f>'[6]2025 évi nyitó létszám'!D8</f>
        <v>1</v>
      </c>
      <c r="I9" s="755">
        <f>'[6]2025 évi nyitó létszám'!E8</f>
        <v>1</v>
      </c>
      <c r="J9" s="757"/>
      <c r="K9" s="755"/>
      <c r="L9" s="757">
        <f>H9+J9+K9</f>
        <v>1</v>
      </c>
      <c r="M9" s="755">
        <v>1</v>
      </c>
      <c r="N9" s="758">
        <f t="shared" ref="N9:O26" si="0">F9+L9</f>
        <v>34</v>
      </c>
      <c r="O9" s="759">
        <f t="shared" si="0"/>
        <v>34</v>
      </c>
      <c r="Q9" s="736"/>
    </row>
    <row r="10" spans="1:17" s="760" customFormat="1" ht="45.75" customHeight="1" x14ac:dyDescent="0.55000000000000004">
      <c r="A10" s="761" t="s">
        <v>706</v>
      </c>
      <c r="B10" s="762">
        <f>'[6]2025 évi nyitó létszám'!B9</f>
        <v>23</v>
      </c>
      <c r="C10" s="763">
        <f>'[6]2025 évi nyitó létszám'!C9</f>
        <v>23</v>
      </c>
      <c r="D10" s="764"/>
      <c r="E10" s="765"/>
      <c r="F10" s="766">
        <f t="shared" ref="F10:F26" si="1">B10+D10+E10</f>
        <v>23</v>
      </c>
      <c r="G10" s="763">
        <v>23</v>
      </c>
      <c r="H10" s="762">
        <f>'[6]2025 évi nyitó létszám'!D9</f>
        <v>1</v>
      </c>
      <c r="I10" s="767">
        <f>'[6]2025 évi nyitó létszám'!E9</f>
        <v>1</v>
      </c>
      <c r="J10" s="762"/>
      <c r="K10" s="763"/>
      <c r="L10" s="766">
        <f t="shared" ref="L10:L25" si="2">H10+J10+K10</f>
        <v>1</v>
      </c>
      <c r="M10" s="763">
        <v>1</v>
      </c>
      <c r="N10" s="768">
        <f t="shared" si="0"/>
        <v>24</v>
      </c>
      <c r="O10" s="769">
        <f t="shared" si="0"/>
        <v>24</v>
      </c>
      <c r="Q10" s="736"/>
    </row>
    <row r="11" spans="1:17" s="760" customFormat="1" ht="45.75" customHeight="1" x14ac:dyDescent="0.55000000000000004">
      <c r="A11" s="761" t="s">
        <v>707</v>
      </c>
      <c r="B11" s="754">
        <f>'[6]2025 évi nyitó létszám'!B10</f>
        <v>23</v>
      </c>
      <c r="C11" s="763">
        <f>'[6]2025 évi nyitó létszám'!C10</f>
        <v>23</v>
      </c>
      <c r="D11" s="770"/>
      <c r="E11" s="771"/>
      <c r="F11" s="772">
        <f t="shared" si="1"/>
        <v>23</v>
      </c>
      <c r="G11" s="767">
        <v>23</v>
      </c>
      <c r="H11" s="757">
        <f>'[6]2025 évi nyitó létszám'!D10</f>
        <v>1</v>
      </c>
      <c r="I11" s="755">
        <f>'[6]2025 évi nyitó létszám'!E10</f>
        <v>1</v>
      </c>
      <c r="J11" s="757"/>
      <c r="K11" s="767"/>
      <c r="L11" s="772">
        <f t="shared" si="2"/>
        <v>1</v>
      </c>
      <c r="M11" s="767">
        <v>1</v>
      </c>
      <c r="N11" s="773">
        <f t="shared" si="0"/>
        <v>24</v>
      </c>
      <c r="O11" s="774">
        <f t="shared" si="0"/>
        <v>24</v>
      </c>
      <c r="Q11" s="736"/>
    </row>
    <row r="12" spans="1:17" s="760" customFormat="1" ht="45.75" customHeight="1" x14ac:dyDescent="0.55000000000000004">
      <c r="A12" s="761" t="s">
        <v>708</v>
      </c>
      <c r="B12" s="762">
        <f>'[6]2025 évi nyitó létszám'!B11</f>
        <v>28</v>
      </c>
      <c r="C12" s="763">
        <f>'[6]2025 évi nyitó létszám'!C11</f>
        <v>28</v>
      </c>
      <c r="D12" s="756"/>
      <c r="E12" s="754"/>
      <c r="F12" s="757">
        <f t="shared" si="1"/>
        <v>28</v>
      </c>
      <c r="G12" s="755">
        <v>28</v>
      </c>
      <c r="H12" s="762">
        <f>'[6]2025 évi nyitó létszám'!D11</f>
        <v>1</v>
      </c>
      <c r="I12" s="767">
        <f>'[6]2025 évi nyitó létszám'!E11</f>
        <v>1</v>
      </c>
      <c r="J12" s="762"/>
      <c r="K12" s="755"/>
      <c r="L12" s="757">
        <f t="shared" si="2"/>
        <v>1</v>
      </c>
      <c r="M12" s="755">
        <v>1</v>
      </c>
      <c r="N12" s="758">
        <f t="shared" si="0"/>
        <v>29</v>
      </c>
      <c r="O12" s="759">
        <f t="shared" si="0"/>
        <v>29</v>
      </c>
      <c r="Q12" s="736"/>
    </row>
    <row r="13" spans="1:17" s="760" customFormat="1" ht="45.75" customHeight="1" x14ac:dyDescent="0.55000000000000004">
      <c r="A13" s="761" t="s">
        <v>709</v>
      </c>
      <c r="B13" s="762">
        <f>'[6]2025 évi nyitó létszám'!B12</f>
        <v>26</v>
      </c>
      <c r="C13" s="763">
        <f>'[6]2025 évi nyitó létszám'!C12</f>
        <v>26</v>
      </c>
      <c r="D13" s="764"/>
      <c r="E13" s="765"/>
      <c r="F13" s="766">
        <f t="shared" si="1"/>
        <v>26</v>
      </c>
      <c r="G13" s="763">
        <v>26</v>
      </c>
      <c r="H13" s="762">
        <f>'[6]2025 évi nyitó létszám'!D12</f>
        <v>1</v>
      </c>
      <c r="I13" s="755">
        <f>'[6]2025 évi nyitó létszám'!E12</f>
        <v>1</v>
      </c>
      <c r="J13" s="762"/>
      <c r="K13" s="763"/>
      <c r="L13" s="766">
        <f t="shared" si="2"/>
        <v>1</v>
      </c>
      <c r="M13" s="763">
        <v>1</v>
      </c>
      <c r="N13" s="768">
        <f t="shared" si="0"/>
        <v>27</v>
      </c>
      <c r="O13" s="769">
        <f t="shared" si="0"/>
        <v>27</v>
      </c>
      <c r="Q13" s="736"/>
    </row>
    <row r="14" spans="1:17" s="760" customFormat="1" ht="45.75" customHeight="1" x14ac:dyDescent="0.55000000000000004">
      <c r="A14" s="761" t="s">
        <v>710</v>
      </c>
      <c r="B14" s="762">
        <f>'[6]2025 évi nyitó létszám'!B13</f>
        <v>23</v>
      </c>
      <c r="C14" s="763">
        <f>'[6]2025 évi nyitó létszám'!C13</f>
        <v>23</v>
      </c>
      <c r="D14" s="770"/>
      <c r="E14" s="762"/>
      <c r="F14" s="772">
        <f t="shared" si="1"/>
        <v>23</v>
      </c>
      <c r="G14" s="767">
        <v>23</v>
      </c>
      <c r="H14" s="762">
        <f>'[6]2025 évi nyitó létszám'!D13</f>
        <v>1</v>
      </c>
      <c r="I14" s="767">
        <f>'[6]2025 évi nyitó létszám'!E13</f>
        <v>1</v>
      </c>
      <c r="J14" s="762"/>
      <c r="K14" s="767"/>
      <c r="L14" s="772">
        <f t="shared" si="2"/>
        <v>1</v>
      </c>
      <c r="M14" s="767">
        <v>1</v>
      </c>
      <c r="N14" s="773">
        <f t="shared" si="0"/>
        <v>24</v>
      </c>
      <c r="O14" s="774">
        <f t="shared" si="0"/>
        <v>24</v>
      </c>
      <c r="Q14" s="736"/>
    </row>
    <row r="15" spans="1:17" s="760" customFormat="1" ht="45.75" customHeight="1" x14ac:dyDescent="0.55000000000000004">
      <c r="A15" s="761" t="s">
        <v>711</v>
      </c>
      <c r="B15" s="762">
        <f>'[6]2025 évi nyitó létszám'!B14</f>
        <v>18</v>
      </c>
      <c r="C15" s="763">
        <f>'[6]2025 évi nyitó létszám'!C14</f>
        <v>18</v>
      </c>
      <c r="D15" s="764"/>
      <c r="E15" s="765"/>
      <c r="F15" s="766">
        <f t="shared" si="1"/>
        <v>18</v>
      </c>
      <c r="G15" s="763">
        <v>18</v>
      </c>
      <c r="H15" s="762">
        <f>'[6]2025 évi nyitó létszám'!D14</f>
        <v>1</v>
      </c>
      <c r="I15" s="755">
        <f>'[6]2025 évi nyitó létszám'!E14</f>
        <v>1</v>
      </c>
      <c r="J15" s="762"/>
      <c r="K15" s="763"/>
      <c r="L15" s="766">
        <f t="shared" si="2"/>
        <v>1</v>
      </c>
      <c r="M15" s="763">
        <v>1</v>
      </c>
      <c r="N15" s="768">
        <f t="shared" si="0"/>
        <v>19</v>
      </c>
      <c r="O15" s="769">
        <f t="shared" si="0"/>
        <v>19</v>
      </c>
      <c r="Q15" s="736"/>
    </row>
    <row r="16" spans="1:17" s="760" customFormat="1" ht="45.75" customHeight="1" x14ac:dyDescent="0.55000000000000004">
      <c r="A16" s="761" t="s">
        <v>713</v>
      </c>
      <c r="B16" s="762">
        <f>'[6]2025 évi nyitó létszám'!B15</f>
        <v>18</v>
      </c>
      <c r="C16" s="763">
        <f>'[6]2025 évi nyitó létszám'!C15</f>
        <v>18</v>
      </c>
      <c r="D16" s="770"/>
      <c r="E16" s="762"/>
      <c r="F16" s="772">
        <f t="shared" si="1"/>
        <v>18</v>
      </c>
      <c r="G16" s="767">
        <v>18</v>
      </c>
      <c r="H16" s="762">
        <f>'[6]2025 évi nyitó létszám'!D15</f>
        <v>1</v>
      </c>
      <c r="I16" s="767">
        <f>'[6]2025 évi nyitó létszám'!E15</f>
        <v>1</v>
      </c>
      <c r="J16" s="762"/>
      <c r="K16" s="767"/>
      <c r="L16" s="772">
        <f t="shared" si="2"/>
        <v>1</v>
      </c>
      <c r="M16" s="767">
        <v>1</v>
      </c>
      <c r="N16" s="773">
        <f t="shared" si="0"/>
        <v>19</v>
      </c>
      <c r="O16" s="774">
        <f t="shared" si="0"/>
        <v>19</v>
      </c>
      <c r="Q16" s="736"/>
    </row>
    <row r="17" spans="1:17" s="760" customFormat="1" ht="45.75" customHeight="1" x14ac:dyDescent="0.55000000000000004">
      <c r="A17" s="761" t="s">
        <v>758</v>
      </c>
      <c r="B17" s="762">
        <f>'[6]2025 évi nyitó létszám'!B16</f>
        <v>27</v>
      </c>
      <c r="C17" s="763">
        <f>'[6]2025 évi nyitó létszám'!C16</f>
        <v>27</v>
      </c>
      <c r="D17" s="764"/>
      <c r="E17" s="775"/>
      <c r="F17" s="766">
        <f t="shared" si="1"/>
        <v>27</v>
      </c>
      <c r="G17" s="763">
        <v>27</v>
      </c>
      <c r="H17" s="762">
        <f>'[6]2025 évi nyitó létszám'!D16</f>
        <v>1</v>
      </c>
      <c r="I17" s="755">
        <f>'[6]2025 évi nyitó létszám'!E16</f>
        <v>1</v>
      </c>
      <c r="J17" s="762"/>
      <c r="K17" s="763"/>
      <c r="L17" s="766">
        <f t="shared" si="2"/>
        <v>1</v>
      </c>
      <c r="M17" s="763">
        <v>1</v>
      </c>
      <c r="N17" s="768">
        <f t="shared" si="0"/>
        <v>28</v>
      </c>
      <c r="O17" s="769">
        <f t="shared" si="0"/>
        <v>28</v>
      </c>
      <c r="Q17" s="736"/>
    </row>
    <row r="18" spans="1:17" s="760" customFormat="1" ht="45.75" customHeight="1" x14ac:dyDescent="0.55000000000000004">
      <c r="A18" s="761" t="s">
        <v>715</v>
      </c>
      <c r="B18" s="762">
        <f>'[6]2025 évi nyitó létszám'!B17</f>
        <v>30</v>
      </c>
      <c r="C18" s="763">
        <f>'[6]2025 évi nyitó létszám'!C17</f>
        <v>30</v>
      </c>
      <c r="D18" s="770"/>
      <c r="E18" s="762"/>
      <c r="F18" s="772">
        <f t="shared" si="1"/>
        <v>30</v>
      </c>
      <c r="G18" s="767">
        <v>30</v>
      </c>
      <c r="H18" s="762">
        <f>'[6]2025 évi nyitó létszám'!D17</f>
        <v>1</v>
      </c>
      <c r="I18" s="767">
        <f>'[6]2025 évi nyitó létszám'!E17</f>
        <v>1</v>
      </c>
      <c r="J18" s="762"/>
      <c r="K18" s="767"/>
      <c r="L18" s="772">
        <f t="shared" si="2"/>
        <v>1</v>
      </c>
      <c r="M18" s="767">
        <v>1</v>
      </c>
      <c r="N18" s="773">
        <f t="shared" si="0"/>
        <v>31</v>
      </c>
      <c r="O18" s="774">
        <f t="shared" si="0"/>
        <v>31</v>
      </c>
      <c r="Q18" s="736"/>
    </row>
    <row r="19" spans="1:17" s="760" customFormat="1" ht="45.75" customHeight="1" x14ac:dyDescent="0.55000000000000004">
      <c r="A19" s="761" t="s">
        <v>716</v>
      </c>
      <c r="B19" s="762">
        <f>'[6]2025 évi nyitó létszám'!B18</f>
        <v>15</v>
      </c>
      <c r="C19" s="763">
        <f>'[6]2025 évi nyitó létszám'!C18</f>
        <v>15</v>
      </c>
      <c r="D19" s="764"/>
      <c r="E19" s="765"/>
      <c r="F19" s="766">
        <f t="shared" si="1"/>
        <v>15</v>
      </c>
      <c r="G19" s="763">
        <v>15</v>
      </c>
      <c r="H19" s="762">
        <f>'[6]2025 évi nyitó létszám'!D18</f>
        <v>1</v>
      </c>
      <c r="I19" s="755">
        <f>'[6]2025 évi nyitó létszám'!E18</f>
        <v>1</v>
      </c>
      <c r="J19" s="762"/>
      <c r="K19" s="763"/>
      <c r="L19" s="766">
        <f t="shared" si="2"/>
        <v>1</v>
      </c>
      <c r="M19" s="763">
        <v>1</v>
      </c>
      <c r="N19" s="768">
        <f t="shared" si="0"/>
        <v>16</v>
      </c>
      <c r="O19" s="769">
        <f t="shared" si="0"/>
        <v>16</v>
      </c>
      <c r="Q19" s="736"/>
    </row>
    <row r="20" spans="1:17" s="760" customFormat="1" ht="45.75" customHeight="1" x14ac:dyDescent="0.55000000000000004">
      <c r="A20" s="761" t="s">
        <v>717</v>
      </c>
      <c r="B20" s="762">
        <f>'[6]2025 évi nyitó létszám'!B19</f>
        <v>13.5</v>
      </c>
      <c r="C20" s="763">
        <f>'[6]2025 évi nyitó létszám'!C19</f>
        <v>13</v>
      </c>
      <c r="D20" s="776"/>
      <c r="E20" s="762"/>
      <c r="F20" s="772">
        <f t="shared" si="1"/>
        <v>13.5</v>
      </c>
      <c r="G20" s="767">
        <v>13</v>
      </c>
      <c r="H20" s="762">
        <f>'[6]2025 évi nyitó létszám'!D19</f>
        <v>1.5</v>
      </c>
      <c r="I20" s="767">
        <f>'[6]2025 évi nyitó létszám'!E19</f>
        <v>2</v>
      </c>
      <c r="J20" s="777"/>
      <c r="K20" s="767"/>
      <c r="L20" s="772">
        <f t="shared" si="2"/>
        <v>1.5</v>
      </c>
      <c r="M20" s="767">
        <v>2</v>
      </c>
      <c r="N20" s="773">
        <f t="shared" si="0"/>
        <v>15</v>
      </c>
      <c r="O20" s="774">
        <f t="shared" si="0"/>
        <v>15</v>
      </c>
      <c r="Q20" s="736"/>
    </row>
    <row r="21" spans="1:17" s="760" customFormat="1" ht="45.75" customHeight="1" x14ac:dyDescent="0.55000000000000004">
      <c r="A21" s="761" t="s">
        <v>718</v>
      </c>
      <c r="B21" s="762">
        <f>'[6]2025 évi nyitó létszám'!B20</f>
        <v>19</v>
      </c>
      <c r="C21" s="763">
        <f>'[6]2025 évi nyitó létszám'!C20</f>
        <v>19</v>
      </c>
      <c r="D21" s="764"/>
      <c r="E21" s="765"/>
      <c r="F21" s="766">
        <f t="shared" si="1"/>
        <v>19</v>
      </c>
      <c r="G21" s="763">
        <v>19</v>
      </c>
      <c r="H21" s="762">
        <f>'[6]2025 évi nyitó létszám'!D20</f>
        <v>1</v>
      </c>
      <c r="I21" s="755">
        <f>'[6]2025 évi nyitó létszám'!E20</f>
        <v>1</v>
      </c>
      <c r="J21" s="762"/>
      <c r="K21" s="763"/>
      <c r="L21" s="766">
        <f t="shared" si="2"/>
        <v>1</v>
      </c>
      <c r="M21" s="763">
        <v>1</v>
      </c>
      <c r="N21" s="768">
        <f t="shared" si="0"/>
        <v>20</v>
      </c>
      <c r="O21" s="769">
        <f t="shared" si="0"/>
        <v>20</v>
      </c>
      <c r="Q21" s="736"/>
    </row>
    <row r="22" spans="1:17" s="760" customFormat="1" ht="45.75" customHeight="1" x14ac:dyDescent="0.55000000000000004">
      <c r="A22" s="761" t="s">
        <v>719</v>
      </c>
      <c r="B22" s="762">
        <f>'[6]2025 évi nyitó létszám'!B21</f>
        <v>20</v>
      </c>
      <c r="C22" s="763">
        <f>'[6]2025 évi nyitó létszám'!C21</f>
        <v>20</v>
      </c>
      <c r="D22" s="770"/>
      <c r="E22" s="762"/>
      <c r="F22" s="772">
        <f t="shared" si="1"/>
        <v>20</v>
      </c>
      <c r="G22" s="767">
        <v>20</v>
      </c>
      <c r="H22" s="762">
        <f>'[6]2025 évi nyitó létszám'!D21</f>
        <v>1</v>
      </c>
      <c r="I22" s="778">
        <f>'[6]2025 évi nyitó létszám'!E21</f>
        <v>1</v>
      </c>
      <c r="J22" s="762"/>
      <c r="K22" s="762"/>
      <c r="L22" s="772">
        <f t="shared" si="2"/>
        <v>1</v>
      </c>
      <c r="M22" s="767">
        <v>1</v>
      </c>
      <c r="N22" s="773">
        <f t="shared" si="0"/>
        <v>21</v>
      </c>
      <c r="O22" s="774">
        <f t="shared" si="0"/>
        <v>21</v>
      </c>
      <c r="Q22" s="736"/>
    </row>
    <row r="23" spans="1:17" s="760" customFormat="1" ht="45.75" customHeight="1" x14ac:dyDescent="0.55000000000000004">
      <c r="A23" s="761" t="s">
        <v>720</v>
      </c>
      <c r="B23" s="762">
        <f>'[6]2025 évi nyitó létszám'!B22</f>
        <v>31</v>
      </c>
      <c r="C23" s="763">
        <f>'[6]2025 évi nyitó létszám'!C22</f>
        <v>31</v>
      </c>
      <c r="D23" s="764"/>
      <c r="E23" s="765"/>
      <c r="F23" s="766">
        <f t="shared" si="1"/>
        <v>31</v>
      </c>
      <c r="G23" s="763">
        <v>31</v>
      </c>
      <c r="H23" s="762">
        <f>'[6]2025 évi nyitó létszám'!D22</f>
        <v>1</v>
      </c>
      <c r="I23" s="767">
        <f>'[6]2025 évi nyitó létszám'!E22</f>
        <v>1</v>
      </c>
      <c r="J23" s="762"/>
      <c r="K23" s="763"/>
      <c r="L23" s="766">
        <f t="shared" si="2"/>
        <v>1</v>
      </c>
      <c r="M23" s="763">
        <v>1</v>
      </c>
      <c r="N23" s="768">
        <f t="shared" si="0"/>
        <v>32</v>
      </c>
      <c r="O23" s="769">
        <f t="shared" si="0"/>
        <v>32</v>
      </c>
      <c r="Q23" s="736"/>
    </row>
    <row r="24" spans="1:17" s="760" customFormat="1" ht="45.75" customHeight="1" x14ac:dyDescent="0.55000000000000004">
      <c r="A24" s="761" t="s">
        <v>721</v>
      </c>
      <c r="B24" s="762">
        <f>'[6]2025 évi nyitó létszám'!B23</f>
        <v>23</v>
      </c>
      <c r="C24" s="763">
        <f>'[6]2025 évi nyitó létszám'!C23</f>
        <v>23</v>
      </c>
      <c r="D24" s="770"/>
      <c r="E24" s="762"/>
      <c r="F24" s="772">
        <f t="shared" si="1"/>
        <v>23</v>
      </c>
      <c r="G24" s="767">
        <v>23</v>
      </c>
      <c r="H24" s="762">
        <f>'[6]2025 évi nyitó létszám'!D23</f>
        <v>1</v>
      </c>
      <c r="I24" s="755">
        <f>'[6]2025 évi nyitó létszám'!E23</f>
        <v>1</v>
      </c>
      <c r="J24" s="762"/>
      <c r="K24" s="767"/>
      <c r="L24" s="772">
        <f t="shared" si="2"/>
        <v>1</v>
      </c>
      <c r="M24" s="767">
        <v>1</v>
      </c>
      <c r="N24" s="773">
        <f t="shared" si="0"/>
        <v>24</v>
      </c>
      <c r="O24" s="774">
        <f t="shared" si="0"/>
        <v>24</v>
      </c>
      <c r="Q24" s="736"/>
    </row>
    <row r="25" spans="1:17" s="760" customFormat="1" ht="45.75" customHeight="1" x14ac:dyDescent="0.55000000000000004">
      <c r="A25" s="753" t="s">
        <v>722</v>
      </c>
      <c r="B25" s="762">
        <f>'[6]2025 évi nyitó létszám'!B24</f>
        <v>17</v>
      </c>
      <c r="C25" s="778">
        <f>'[6]2025 évi nyitó létszám'!C24</f>
        <v>17</v>
      </c>
      <c r="D25" s="779"/>
      <c r="E25" s="780"/>
      <c r="F25" s="781">
        <f t="shared" si="1"/>
        <v>17</v>
      </c>
      <c r="G25" s="782">
        <v>17</v>
      </c>
      <c r="H25" s="762">
        <f>'[6]2025 évi nyitó létszám'!D24</f>
        <v>1</v>
      </c>
      <c r="I25" s="767">
        <f>'[6]2025 évi nyitó létszám'!E24</f>
        <v>1</v>
      </c>
      <c r="J25" s="762"/>
      <c r="K25" s="782"/>
      <c r="L25" s="781">
        <f t="shared" si="2"/>
        <v>1</v>
      </c>
      <c r="M25" s="782">
        <v>1</v>
      </c>
      <c r="N25" s="783">
        <f t="shared" si="0"/>
        <v>18</v>
      </c>
      <c r="O25" s="784">
        <f t="shared" si="0"/>
        <v>18</v>
      </c>
      <c r="Q25" s="736"/>
    </row>
    <row r="26" spans="1:17" s="760" customFormat="1" ht="45.75" customHeight="1" thickBot="1" x14ac:dyDescent="0.6">
      <c r="A26" s="785" t="s">
        <v>723</v>
      </c>
      <c r="B26" s="754">
        <f>'[6]2025 évi nyitó létszám'!B25</f>
        <v>11.5</v>
      </c>
      <c r="C26" s="755">
        <f>'[6]2025 évi nyitó létszám'!C25</f>
        <v>12</v>
      </c>
      <c r="D26" s="786"/>
      <c r="E26" s="787"/>
      <c r="F26" s="757">
        <f t="shared" si="1"/>
        <v>11.5</v>
      </c>
      <c r="G26" s="755">
        <v>12</v>
      </c>
      <c r="H26" s="757">
        <f>'[6]2025 évi nyitó létszám'!D25</f>
        <v>1.5</v>
      </c>
      <c r="I26" s="755">
        <f>'[6]2025 évi nyitó létszám'!E25</f>
        <v>1</v>
      </c>
      <c r="J26" s="788"/>
      <c r="K26" s="755"/>
      <c r="L26" s="757">
        <f>H26+J26+K26</f>
        <v>1.5</v>
      </c>
      <c r="M26" s="755">
        <v>1</v>
      </c>
      <c r="N26" s="758">
        <f t="shared" si="0"/>
        <v>13</v>
      </c>
      <c r="O26" s="759">
        <f t="shared" si="0"/>
        <v>13</v>
      </c>
      <c r="Q26" s="736"/>
    </row>
    <row r="27" spans="1:17" s="760" customFormat="1" ht="45.75" customHeight="1" thickBot="1" x14ac:dyDescent="0.6">
      <c r="A27" s="789" t="s">
        <v>759</v>
      </c>
      <c r="B27" s="790">
        <f t="shared" ref="B27:O27" si="3">SUM(B9:B26)</f>
        <v>399</v>
      </c>
      <c r="C27" s="791">
        <f t="shared" si="3"/>
        <v>399</v>
      </c>
      <c r="D27" s="790">
        <f t="shared" si="3"/>
        <v>0</v>
      </c>
      <c r="E27" s="790">
        <f t="shared" si="3"/>
        <v>0</v>
      </c>
      <c r="F27" s="790">
        <f t="shared" si="3"/>
        <v>399</v>
      </c>
      <c r="G27" s="791">
        <f t="shared" si="3"/>
        <v>399</v>
      </c>
      <c r="H27" s="790">
        <f t="shared" si="3"/>
        <v>19</v>
      </c>
      <c r="I27" s="791">
        <f t="shared" si="3"/>
        <v>19</v>
      </c>
      <c r="J27" s="790">
        <f t="shared" si="3"/>
        <v>0</v>
      </c>
      <c r="K27" s="790">
        <f t="shared" si="3"/>
        <v>0</v>
      </c>
      <c r="L27" s="790">
        <f t="shared" si="3"/>
        <v>19</v>
      </c>
      <c r="M27" s="791">
        <f t="shared" si="3"/>
        <v>19</v>
      </c>
      <c r="N27" s="790">
        <f t="shared" si="3"/>
        <v>418</v>
      </c>
      <c r="O27" s="791">
        <f t="shared" si="3"/>
        <v>418</v>
      </c>
      <c r="Q27" s="736"/>
    </row>
    <row r="28" spans="1:17" s="760" customFormat="1" ht="44.25" customHeight="1" thickBot="1" x14ac:dyDescent="0.6">
      <c r="A28" s="792" t="s">
        <v>725</v>
      </c>
      <c r="B28" s="754">
        <f>'[6]2025 évi nyitó létszám'!B27</f>
        <v>0</v>
      </c>
      <c r="C28" s="755">
        <f>'[6]2025 évi nyitó létszám'!C27</f>
        <v>0</v>
      </c>
      <c r="D28" s="757"/>
      <c r="E28" s="757"/>
      <c r="F28" s="757">
        <f>B28+D28+E28</f>
        <v>0</v>
      </c>
      <c r="G28" s="755">
        <v>0</v>
      </c>
      <c r="H28" s="781">
        <f>'[6]2025 évi nyitó létszám'!D27</f>
        <v>44</v>
      </c>
      <c r="I28" s="793">
        <f>'[6]2025 évi nyitó létszám'!E27</f>
        <v>44</v>
      </c>
      <c r="J28" s="781"/>
      <c r="K28" s="762"/>
      <c r="L28" s="766">
        <f>H28+J28+K28</f>
        <v>44</v>
      </c>
      <c r="M28" s="793">
        <v>44</v>
      </c>
      <c r="N28" s="768">
        <f>F28+L28</f>
        <v>44</v>
      </c>
      <c r="O28" s="774">
        <f>G28+M28</f>
        <v>44</v>
      </c>
      <c r="Q28" s="736"/>
    </row>
    <row r="29" spans="1:17" s="760" customFormat="1" ht="42.75" customHeight="1" thickBot="1" x14ac:dyDescent="0.6">
      <c r="A29" s="789" t="s">
        <v>760</v>
      </c>
      <c r="B29" s="794">
        <f>SUM(B27:B28)</f>
        <v>399</v>
      </c>
      <c r="C29" s="795">
        <f>SUM(C27:C28)</f>
        <v>399</v>
      </c>
      <c r="D29" s="794">
        <f>D28+D27</f>
        <v>0</v>
      </c>
      <c r="E29" s="794">
        <f>E28+E27</f>
        <v>0</v>
      </c>
      <c r="F29" s="794">
        <f>SUM(F27:F28)</f>
        <v>399</v>
      </c>
      <c r="G29" s="795">
        <f>SUM(G27:G28)</f>
        <v>399</v>
      </c>
      <c r="H29" s="794">
        <f t="shared" ref="H29:O29" si="4">H28+H27</f>
        <v>63</v>
      </c>
      <c r="I29" s="795">
        <f t="shared" si="4"/>
        <v>63</v>
      </c>
      <c r="J29" s="794">
        <f t="shared" si="4"/>
        <v>0</v>
      </c>
      <c r="K29" s="794">
        <f t="shared" si="4"/>
        <v>0</v>
      </c>
      <c r="L29" s="794">
        <f t="shared" si="4"/>
        <v>63</v>
      </c>
      <c r="M29" s="795">
        <f t="shared" si="4"/>
        <v>63</v>
      </c>
      <c r="N29" s="794">
        <f t="shared" si="4"/>
        <v>462</v>
      </c>
      <c r="O29" s="795">
        <f t="shared" si="4"/>
        <v>462</v>
      </c>
      <c r="Q29" s="736"/>
    </row>
    <row r="30" spans="1:17" s="760" customFormat="1" ht="42.75" customHeight="1" x14ac:dyDescent="0.55000000000000004">
      <c r="A30" s="796" t="s">
        <v>761</v>
      </c>
      <c r="B30" s="797"/>
      <c r="C30" s="758"/>
      <c r="D30" s="758"/>
      <c r="E30" s="758"/>
      <c r="F30" s="758"/>
      <c r="G30" s="758"/>
      <c r="H30" s="758"/>
      <c r="I30" s="758"/>
      <c r="J30" s="798"/>
      <c r="K30" s="797"/>
      <c r="L30" s="758"/>
      <c r="M30" s="758"/>
      <c r="N30" s="758"/>
      <c r="O30" s="758"/>
      <c r="Q30" s="736"/>
    </row>
    <row r="31" spans="1:17" s="760" customFormat="1" ht="45.75" customHeight="1" x14ac:dyDescent="0.55000000000000004">
      <c r="A31" s="746" t="s">
        <v>762</v>
      </c>
      <c r="B31" s="799"/>
      <c r="C31" s="758"/>
      <c r="D31" s="758"/>
      <c r="E31" s="758"/>
      <c r="F31" s="758"/>
      <c r="G31" s="758"/>
      <c r="H31" s="800"/>
      <c r="I31" s="783"/>
      <c r="J31" s="798"/>
      <c r="K31" s="800"/>
      <c r="L31" s="758"/>
      <c r="M31" s="758"/>
      <c r="N31" s="758"/>
      <c r="O31" s="758"/>
      <c r="Q31" s="736"/>
    </row>
    <row r="32" spans="1:17" s="760" customFormat="1" ht="44.25" customHeight="1" x14ac:dyDescent="0.55000000000000004">
      <c r="A32" s="761" t="s">
        <v>102</v>
      </c>
      <c r="B32" s="762">
        <f>'[6]2025 évi nyitó létszám'!B31</f>
        <v>18</v>
      </c>
      <c r="C32" s="763">
        <f>'[6]2025 évi nyitó létszám'!C31</f>
        <v>18</v>
      </c>
      <c r="D32" s="772"/>
      <c r="E32" s="772"/>
      <c r="F32" s="772">
        <f>B32+D32+E32</f>
        <v>18</v>
      </c>
      <c r="G32" s="767">
        <v>18</v>
      </c>
      <c r="H32" s="757">
        <f>'[6]2025 évi nyitó létszám'!D31</f>
        <v>1.75</v>
      </c>
      <c r="I32" s="755">
        <f>'[6]2025 évi nyitó létszám'!E31</f>
        <v>2</v>
      </c>
      <c r="J32" s="801"/>
      <c r="K32" s="780"/>
      <c r="L32" s="772">
        <f>H32+J32+K32</f>
        <v>1.75</v>
      </c>
      <c r="M32" s="767">
        <v>2</v>
      </c>
      <c r="N32" s="773">
        <f t="shared" ref="N32:O35" si="5">F32+L32</f>
        <v>19.75</v>
      </c>
      <c r="O32" s="769">
        <f t="shared" si="5"/>
        <v>20</v>
      </c>
      <c r="Q32" s="736"/>
    </row>
    <row r="33" spans="1:17" s="760" customFormat="1" ht="44.25" customHeight="1" x14ac:dyDescent="0.55000000000000004">
      <c r="A33" s="761" t="s">
        <v>729</v>
      </c>
      <c r="B33" s="762">
        <f>'[6]2025 évi nyitó létszám'!B32</f>
        <v>77</v>
      </c>
      <c r="C33" s="763">
        <f>'[6]2025 évi nyitó létszám'!C32</f>
        <v>77</v>
      </c>
      <c r="D33" s="772"/>
      <c r="E33" s="772"/>
      <c r="F33" s="772">
        <f>B33+D33+E33</f>
        <v>77</v>
      </c>
      <c r="G33" s="767">
        <v>77</v>
      </c>
      <c r="H33" s="762">
        <f>'[6]2025 évi nyitó létszám'!D32</f>
        <v>7.5</v>
      </c>
      <c r="I33" s="767">
        <f>'[6]2025 évi nyitó létszám'!E32</f>
        <v>7</v>
      </c>
      <c r="J33" s="770"/>
      <c r="K33" s="780"/>
      <c r="L33" s="772">
        <f>H33+J33+K33</f>
        <v>7.5</v>
      </c>
      <c r="M33" s="767">
        <v>7</v>
      </c>
      <c r="N33" s="773">
        <f t="shared" si="5"/>
        <v>84.5</v>
      </c>
      <c r="O33" s="769">
        <f t="shared" si="5"/>
        <v>84</v>
      </c>
      <c r="Q33" s="736"/>
    </row>
    <row r="34" spans="1:17" s="760" customFormat="1" ht="44.25" customHeight="1" x14ac:dyDescent="0.55000000000000004">
      <c r="A34" s="761" t="s">
        <v>730</v>
      </c>
      <c r="B34" s="762">
        <f>'[6]2025 évi nyitó létszám'!B33</f>
        <v>35</v>
      </c>
      <c r="C34" s="767">
        <f>'[6]2025 évi nyitó létszám'!C33</f>
        <v>35</v>
      </c>
      <c r="D34" s="772"/>
      <c r="E34" s="772"/>
      <c r="F34" s="772">
        <f>B34+D34+E34</f>
        <v>35</v>
      </c>
      <c r="G34" s="767">
        <v>35</v>
      </c>
      <c r="H34" s="762">
        <f>'[6]2025 évi nyitó létszám'!D33</f>
        <v>11</v>
      </c>
      <c r="I34" s="767">
        <f>'[6]2025 évi nyitó létszám'!E33</f>
        <v>11</v>
      </c>
      <c r="J34" s="802"/>
      <c r="K34" s="780"/>
      <c r="L34" s="772">
        <f>H34+J34+K34</f>
        <v>11</v>
      </c>
      <c r="M34" s="767">
        <v>11</v>
      </c>
      <c r="N34" s="773">
        <f t="shared" si="5"/>
        <v>46</v>
      </c>
      <c r="O34" s="769">
        <f t="shared" si="5"/>
        <v>46</v>
      </c>
      <c r="Q34" s="736"/>
    </row>
    <row r="35" spans="1:17" s="760" customFormat="1" ht="44.25" customHeight="1" thickBot="1" x14ac:dyDescent="0.6">
      <c r="A35" s="803" t="s">
        <v>527</v>
      </c>
      <c r="B35" s="804">
        <f>'[6]2025 évi nyitó létszám'!B34</f>
        <v>66.5</v>
      </c>
      <c r="C35" s="755">
        <f>'[6]2025 évi nyitó létszám'!C34</f>
        <v>67</v>
      </c>
      <c r="D35" s="757"/>
      <c r="E35" s="757"/>
      <c r="F35" s="757">
        <f>B35+D35+E35</f>
        <v>66.5</v>
      </c>
      <c r="G35" s="755">
        <v>67</v>
      </c>
      <c r="H35" s="757">
        <f>'[6]2025 évi nyitó létszám'!D34</f>
        <v>34.25</v>
      </c>
      <c r="I35" s="755">
        <f>'[6]2025 évi nyitó létszám'!E34</f>
        <v>34</v>
      </c>
      <c r="J35" s="805"/>
      <c r="K35" s="804"/>
      <c r="L35" s="757">
        <f>H35+J35+K35</f>
        <v>34.25</v>
      </c>
      <c r="M35" s="755">
        <v>34</v>
      </c>
      <c r="N35" s="758">
        <f t="shared" si="5"/>
        <v>100.75</v>
      </c>
      <c r="O35" s="769">
        <f t="shared" si="5"/>
        <v>101</v>
      </c>
      <c r="Q35" s="736"/>
    </row>
    <row r="36" spans="1:17" s="760" customFormat="1" ht="44.25" customHeight="1" thickBot="1" x14ac:dyDescent="0.6">
      <c r="A36" s="789" t="s">
        <v>763</v>
      </c>
      <c r="B36" s="794">
        <f t="shared" ref="B36:O36" si="6">SUM(B32:B35)</f>
        <v>196.5</v>
      </c>
      <c r="C36" s="795">
        <f t="shared" si="6"/>
        <v>197</v>
      </c>
      <c r="D36" s="794">
        <f t="shared" si="6"/>
        <v>0</v>
      </c>
      <c r="E36" s="794">
        <f t="shared" si="6"/>
        <v>0</v>
      </c>
      <c r="F36" s="794">
        <f t="shared" si="6"/>
        <v>196.5</v>
      </c>
      <c r="G36" s="795">
        <f t="shared" si="6"/>
        <v>197</v>
      </c>
      <c r="H36" s="794">
        <f t="shared" si="6"/>
        <v>54.5</v>
      </c>
      <c r="I36" s="795">
        <f t="shared" si="6"/>
        <v>54</v>
      </c>
      <c r="J36" s="790">
        <f t="shared" si="6"/>
        <v>0</v>
      </c>
      <c r="K36" s="790">
        <f t="shared" si="6"/>
        <v>0</v>
      </c>
      <c r="L36" s="794">
        <f t="shared" si="6"/>
        <v>54.5</v>
      </c>
      <c r="M36" s="795">
        <f t="shared" si="6"/>
        <v>54</v>
      </c>
      <c r="N36" s="794">
        <f t="shared" si="6"/>
        <v>251</v>
      </c>
      <c r="O36" s="795">
        <f t="shared" si="6"/>
        <v>251</v>
      </c>
      <c r="Q36" s="736"/>
    </row>
    <row r="37" spans="1:17" s="760" customFormat="1" ht="45.75" customHeight="1" x14ac:dyDescent="0.55000000000000004">
      <c r="A37" s="796" t="s">
        <v>732</v>
      </c>
      <c r="B37" s="806"/>
      <c r="C37" s="806"/>
      <c r="D37" s="806"/>
      <c r="E37" s="806"/>
      <c r="F37" s="806"/>
      <c r="G37" s="806"/>
      <c r="H37" s="806"/>
      <c r="I37" s="806"/>
      <c r="J37" s="806"/>
      <c r="K37" s="806"/>
      <c r="L37" s="806"/>
      <c r="M37" s="806"/>
      <c r="N37" s="806"/>
      <c r="O37" s="806"/>
      <c r="Q37" s="736"/>
    </row>
    <row r="38" spans="1:17" s="760" customFormat="1" ht="69" thickBot="1" x14ac:dyDescent="0.6">
      <c r="A38" s="807" t="s">
        <v>553</v>
      </c>
      <c r="B38" s="754">
        <f>'[6]2025 évi nyitó létszám'!B37</f>
        <v>161.25</v>
      </c>
      <c r="C38" s="755">
        <f>'[6]2025 évi nyitó létszám'!C37</f>
        <v>161</v>
      </c>
      <c r="D38" s="781"/>
      <c r="E38" s="781"/>
      <c r="F38" s="781">
        <f>B38+D38+E38</f>
        <v>161.25</v>
      </c>
      <c r="G38" s="782">
        <v>161</v>
      </c>
      <c r="H38" s="757">
        <f>'[6]2025 évi nyitó létszám'!D37</f>
        <v>21.5</v>
      </c>
      <c r="I38" s="755">
        <f>'[6]2025 évi nyitó létszám'!E37</f>
        <v>22</v>
      </c>
      <c r="J38" s="808"/>
      <c r="K38" s="780"/>
      <c r="L38" s="781">
        <f>H38+J38+K38</f>
        <v>21.5</v>
      </c>
      <c r="M38" s="782">
        <v>22</v>
      </c>
      <c r="N38" s="783">
        <f>F38+L38</f>
        <v>182.75</v>
      </c>
      <c r="O38" s="759">
        <f>G38+M38</f>
        <v>183</v>
      </c>
      <c r="Q38" s="736"/>
    </row>
    <row r="39" spans="1:17" s="760" customFormat="1" ht="44.25" customHeight="1" x14ac:dyDescent="0.55000000000000004">
      <c r="A39" s="796" t="s">
        <v>733</v>
      </c>
      <c r="B39" s="806"/>
      <c r="C39" s="806"/>
      <c r="D39" s="806"/>
      <c r="E39" s="806"/>
      <c r="F39" s="806"/>
      <c r="G39" s="806"/>
      <c r="H39" s="806"/>
      <c r="I39" s="806"/>
      <c r="J39" s="806"/>
      <c r="K39" s="806"/>
      <c r="L39" s="806"/>
      <c r="M39" s="806"/>
      <c r="N39" s="806"/>
      <c r="O39" s="806"/>
      <c r="Q39" s="736"/>
    </row>
    <row r="40" spans="1:17" s="760" customFormat="1" ht="45.75" customHeight="1" thickBot="1" x14ac:dyDescent="0.6">
      <c r="A40" s="809" t="s">
        <v>734</v>
      </c>
      <c r="B40" s="787">
        <f>'[6]2025 évi nyitó létszám'!B39</f>
        <v>45</v>
      </c>
      <c r="C40" s="810">
        <f>'[6]2025 évi nyitó létszám'!C39</f>
        <v>45</v>
      </c>
      <c r="D40" s="811"/>
      <c r="E40" s="811"/>
      <c r="F40" s="811">
        <f>B40+D40+E40</f>
        <v>45</v>
      </c>
      <c r="G40" s="810">
        <v>45</v>
      </c>
      <c r="H40" s="787">
        <f>'[6]2025 évi nyitó létszám'!D39</f>
        <v>27</v>
      </c>
      <c r="I40" s="810">
        <f>'[6]2025 évi nyitó létszám'!E39</f>
        <v>27</v>
      </c>
      <c r="J40" s="811"/>
      <c r="K40" s="811"/>
      <c r="L40" s="811">
        <f>H40+J40+K40</f>
        <v>27</v>
      </c>
      <c r="M40" s="810">
        <v>27</v>
      </c>
      <c r="N40" s="812">
        <f>F40+L40</f>
        <v>72</v>
      </c>
      <c r="O40" s="813">
        <f>G40+M40</f>
        <v>72</v>
      </c>
      <c r="Q40" s="736"/>
    </row>
    <row r="41" spans="1:17" s="760" customFormat="1" ht="45" customHeight="1" x14ac:dyDescent="0.55000000000000004">
      <c r="A41" s="796" t="s">
        <v>735</v>
      </c>
      <c r="B41" s="806"/>
      <c r="C41" s="806"/>
      <c r="D41" s="806"/>
      <c r="E41" s="806"/>
      <c r="F41" s="806"/>
      <c r="G41" s="806"/>
      <c r="H41" s="806"/>
      <c r="I41" s="806"/>
      <c r="J41" s="806"/>
      <c r="K41" s="806"/>
      <c r="L41" s="806"/>
      <c r="M41" s="806"/>
      <c r="N41" s="806"/>
      <c r="O41" s="806"/>
      <c r="Q41" s="736"/>
    </row>
    <row r="42" spans="1:17" s="760" customFormat="1" ht="44.25" customHeight="1" thickBot="1" x14ac:dyDescent="0.6">
      <c r="A42" s="809" t="s">
        <v>554</v>
      </c>
      <c r="B42" s="787">
        <f>'[6]2025 évi nyitó létszám'!B41</f>
        <v>155.01</v>
      </c>
      <c r="C42" s="810">
        <f>'[6]2025 évi nyitó létszám'!C41</f>
        <v>155</v>
      </c>
      <c r="D42" s="811"/>
      <c r="E42" s="811"/>
      <c r="F42" s="811">
        <f>B42+D42+E42</f>
        <v>155.01</v>
      </c>
      <c r="G42" s="810">
        <v>155</v>
      </c>
      <c r="H42" s="787">
        <f>'[6]2025 évi nyitó létszám'!D41</f>
        <v>46.74499999999999</v>
      </c>
      <c r="I42" s="810">
        <f>'[6]2025 évi nyitó létszám'!E41</f>
        <v>47</v>
      </c>
      <c r="J42" s="811"/>
      <c r="K42" s="811"/>
      <c r="L42" s="811">
        <f>H42+J42+K42</f>
        <v>46.74499999999999</v>
      </c>
      <c r="M42" s="810">
        <v>47</v>
      </c>
      <c r="N42" s="812">
        <f>F42+L42</f>
        <v>201.755</v>
      </c>
      <c r="O42" s="813">
        <f>G42+M42</f>
        <v>202</v>
      </c>
      <c r="Q42" s="736"/>
    </row>
    <row r="43" spans="1:17" s="760" customFormat="1" ht="45.75" customHeight="1" x14ac:dyDescent="0.55000000000000004">
      <c r="A43" s="796" t="s">
        <v>736</v>
      </c>
      <c r="B43" s="806"/>
      <c r="C43" s="806"/>
      <c r="D43" s="806"/>
      <c r="E43" s="806"/>
      <c r="F43" s="806"/>
      <c r="G43" s="806"/>
      <c r="H43" s="806"/>
      <c r="I43" s="806"/>
      <c r="J43" s="806"/>
      <c r="K43" s="806"/>
      <c r="L43" s="806"/>
      <c r="M43" s="806"/>
      <c r="N43" s="806"/>
      <c r="O43" s="806"/>
      <c r="Q43" s="736"/>
    </row>
    <row r="44" spans="1:17" s="760" customFormat="1" ht="44.25" customHeight="1" x14ac:dyDescent="0.55000000000000004">
      <c r="A44" s="809" t="s">
        <v>747</v>
      </c>
      <c r="B44" s="757">
        <f>'[6]2025 évi nyitó létszám'!B43</f>
        <v>1</v>
      </c>
      <c r="C44" s="755">
        <f>'[6]2025 évi nyitó létszám'!C43</f>
        <v>1</v>
      </c>
      <c r="D44" s="788"/>
      <c r="E44" s="788"/>
      <c r="F44" s="757">
        <f>B44+D44+E44</f>
        <v>1</v>
      </c>
      <c r="G44" s="755">
        <v>1</v>
      </c>
      <c r="H44" s="757">
        <f>'[6]2025 évi nyitó létszám'!D43</f>
        <v>13.5</v>
      </c>
      <c r="I44" s="755">
        <f>'[6]2025 évi nyitó létszám'!E43</f>
        <v>13</v>
      </c>
      <c r="J44" s="758"/>
      <c r="K44" s="800"/>
      <c r="L44" s="757">
        <f>H44+J44+K44</f>
        <v>13.5</v>
      </c>
      <c r="M44" s="755">
        <v>13</v>
      </c>
      <c r="N44" s="758">
        <f>F44+L44</f>
        <v>14.5</v>
      </c>
      <c r="O44" s="759">
        <f>G44+M44</f>
        <v>14</v>
      </c>
      <c r="Q44" s="736"/>
    </row>
    <row r="45" spans="1:17" s="760" customFormat="1" ht="44.25" customHeight="1" thickBot="1" x14ac:dyDescent="0.6">
      <c r="A45" s="814" t="s">
        <v>4</v>
      </c>
      <c r="B45" s="804">
        <f>'[6]2025 évi nyitó létszám'!B44</f>
        <v>301.5</v>
      </c>
      <c r="C45" s="815">
        <f>'[6]2025 évi nyitó létszám'!C44</f>
        <v>302</v>
      </c>
      <c r="D45" s="816"/>
      <c r="E45" s="816"/>
      <c r="F45" s="816">
        <f>B45+D45+E45</f>
        <v>301.5</v>
      </c>
      <c r="G45" s="815">
        <v>302</v>
      </c>
      <c r="H45" s="816">
        <f>'[6]2025 évi nyitó létszám'!D44</f>
        <v>0</v>
      </c>
      <c r="I45" s="815">
        <f>'[6]2025 évi nyitó létszám'!E44</f>
        <v>0</v>
      </c>
      <c r="J45" s="817"/>
      <c r="K45" s="818"/>
      <c r="L45" s="816">
        <f>H45+J45+K45</f>
        <v>0</v>
      </c>
      <c r="M45" s="815">
        <v>0</v>
      </c>
      <c r="N45" s="819">
        <f>F45+L45</f>
        <v>301.5</v>
      </c>
      <c r="O45" s="817">
        <f>G45+M45</f>
        <v>302</v>
      </c>
      <c r="Q45" s="736"/>
    </row>
    <row r="46" spans="1:17" s="760" customFormat="1" ht="44.25" customHeight="1" thickBot="1" x14ac:dyDescent="0.6">
      <c r="A46" s="789" t="s">
        <v>764</v>
      </c>
      <c r="B46" s="812">
        <f t="shared" ref="B46:O46" si="7">SUM(B44:B45)</f>
        <v>302.5</v>
      </c>
      <c r="C46" s="813">
        <f t="shared" si="7"/>
        <v>303</v>
      </c>
      <c r="D46" s="812">
        <f t="shared" si="7"/>
        <v>0</v>
      </c>
      <c r="E46" s="812">
        <f t="shared" si="7"/>
        <v>0</v>
      </c>
      <c r="F46" s="812">
        <f t="shared" si="7"/>
        <v>302.5</v>
      </c>
      <c r="G46" s="813">
        <f t="shared" si="7"/>
        <v>303</v>
      </c>
      <c r="H46" s="790">
        <f t="shared" si="7"/>
        <v>13.5</v>
      </c>
      <c r="I46" s="813">
        <f t="shared" si="7"/>
        <v>13</v>
      </c>
      <c r="J46" s="812">
        <f t="shared" si="7"/>
        <v>0</v>
      </c>
      <c r="K46" s="812">
        <f t="shared" si="7"/>
        <v>0</v>
      </c>
      <c r="L46" s="812">
        <f t="shared" si="7"/>
        <v>13.5</v>
      </c>
      <c r="M46" s="813">
        <f t="shared" si="7"/>
        <v>13</v>
      </c>
      <c r="N46" s="812">
        <f t="shared" si="7"/>
        <v>316</v>
      </c>
      <c r="O46" s="813">
        <f t="shared" si="7"/>
        <v>316</v>
      </c>
      <c r="Q46" s="736"/>
    </row>
    <row r="47" spans="1:17" s="760" customFormat="1" ht="44.25" customHeight="1" thickBot="1" x14ac:dyDescent="0.6">
      <c r="A47" s="820" t="s">
        <v>738</v>
      </c>
      <c r="B47" s="812">
        <f t="shared" ref="B47:O47" si="8">B36+B38+B40+B42+B46</f>
        <v>860.26</v>
      </c>
      <c r="C47" s="813">
        <f t="shared" si="8"/>
        <v>861</v>
      </c>
      <c r="D47" s="812">
        <f t="shared" si="8"/>
        <v>0</v>
      </c>
      <c r="E47" s="812">
        <f t="shared" si="8"/>
        <v>0</v>
      </c>
      <c r="F47" s="812">
        <f t="shared" si="8"/>
        <v>860.26</v>
      </c>
      <c r="G47" s="813">
        <f t="shared" si="8"/>
        <v>861</v>
      </c>
      <c r="H47" s="812">
        <f t="shared" si="8"/>
        <v>163.245</v>
      </c>
      <c r="I47" s="813">
        <f t="shared" si="8"/>
        <v>163</v>
      </c>
      <c r="J47" s="812">
        <f t="shared" si="8"/>
        <v>0</v>
      </c>
      <c r="K47" s="812">
        <f t="shared" si="8"/>
        <v>0</v>
      </c>
      <c r="L47" s="812">
        <f t="shared" si="8"/>
        <v>163.245</v>
      </c>
      <c r="M47" s="813">
        <f t="shared" si="8"/>
        <v>163</v>
      </c>
      <c r="N47" s="812">
        <f t="shared" si="8"/>
        <v>1023.505</v>
      </c>
      <c r="O47" s="813">
        <f t="shared" si="8"/>
        <v>1024</v>
      </c>
      <c r="Q47" s="736"/>
    </row>
    <row r="48" spans="1:17" s="760" customFormat="1" ht="42.75" customHeight="1" thickBot="1" x14ac:dyDescent="0.6">
      <c r="A48" s="821" t="s">
        <v>739</v>
      </c>
      <c r="B48" s="812">
        <f t="shared" ref="B48:O48" si="9">B29+B47</f>
        <v>1259.26</v>
      </c>
      <c r="C48" s="813">
        <f t="shared" si="9"/>
        <v>1260</v>
      </c>
      <c r="D48" s="812">
        <f t="shared" si="9"/>
        <v>0</v>
      </c>
      <c r="E48" s="812">
        <f t="shared" si="9"/>
        <v>0</v>
      </c>
      <c r="F48" s="812">
        <f t="shared" si="9"/>
        <v>1259.26</v>
      </c>
      <c r="G48" s="813">
        <f t="shared" si="9"/>
        <v>1260</v>
      </c>
      <c r="H48" s="812">
        <f t="shared" si="9"/>
        <v>226.245</v>
      </c>
      <c r="I48" s="813">
        <f t="shared" si="9"/>
        <v>226</v>
      </c>
      <c r="J48" s="812">
        <f t="shared" si="9"/>
        <v>0</v>
      </c>
      <c r="K48" s="812">
        <f t="shared" si="9"/>
        <v>0</v>
      </c>
      <c r="L48" s="812">
        <f t="shared" si="9"/>
        <v>226.245</v>
      </c>
      <c r="M48" s="813">
        <f t="shared" si="9"/>
        <v>226</v>
      </c>
      <c r="N48" s="812">
        <f t="shared" si="9"/>
        <v>1485.5050000000001</v>
      </c>
      <c r="O48" s="813">
        <f t="shared" si="9"/>
        <v>1486</v>
      </c>
      <c r="Q48" s="736"/>
    </row>
    <row r="49" spans="1:17" s="760" customFormat="1" x14ac:dyDescent="0.5">
      <c r="A49" s="731"/>
      <c r="Q49" s="822"/>
    </row>
    <row r="50" spans="1:17" s="760" customFormat="1" x14ac:dyDescent="0.5">
      <c r="A50" s="731"/>
      <c r="Q50" s="822"/>
    </row>
  </sheetData>
  <mergeCells count="15">
    <mergeCell ref="L6:M6"/>
    <mergeCell ref="A1:O1"/>
    <mergeCell ref="A2:O2"/>
    <mergeCell ref="B3:I3"/>
    <mergeCell ref="B4:M4"/>
    <mergeCell ref="N4:O5"/>
    <mergeCell ref="B5:G5"/>
    <mergeCell ref="H5:M5"/>
    <mergeCell ref="D7:E7"/>
    <mergeCell ref="J7:K7"/>
    <mergeCell ref="B6:C6"/>
    <mergeCell ref="D6:E6"/>
    <mergeCell ref="F6:G6"/>
    <mergeCell ref="H6:I6"/>
    <mergeCell ref="J6:K6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horizontalDpi="300" verticalDpi="300" r:id="rId1"/>
  <headerFooter alignWithMargins="0">
    <oddHeader>&amp;R&amp;"Arial,Félkövér"&amp;32 7.  melléklet a 12/2025.(IV.30.) önkormányzati rendelethez
"7. melléklet a 4/2025.(II.28.)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9"/>
  <dimension ref="A1:K39"/>
  <sheetViews>
    <sheetView zoomScale="91" zoomScaleNormal="91" zoomScaleSheetLayoutView="62" workbookViewId="0">
      <selection activeCell="A40" sqref="A40:XFD53"/>
    </sheetView>
  </sheetViews>
  <sheetFormatPr defaultRowHeight="15" customHeight="1" x14ac:dyDescent="0.25"/>
  <cols>
    <col min="1" max="1" width="108.33203125" style="77" bestFit="1" customWidth="1"/>
    <col min="2" max="2" width="28.33203125" style="77" bestFit="1" customWidth="1"/>
    <col min="3" max="3" width="34.33203125" style="77" bestFit="1" customWidth="1"/>
    <col min="4" max="4" width="31" style="78" customWidth="1"/>
    <col min="5" max="5" width="15" style="77" bestFit="1" customWidth="1"/>
    <col min="6" max="6" width="10.6640625" style="77" bestFit="1" customWidth="1"/>
    <col min="7" max="16384" width="9.33203125" style="77"/>
  </cols>
  <sheetData>
    <row r="1" spans="1:11" ht="15" customHeight="1" x14ac:dyDescent="0.25">
      <c r="A1" s="75"/>
      <c r="B1" s="75"/>
      <c r="C1" s="75"/>
      <c r="D1" s="76"/>
    </row>
    <row r="2" spans="1:11" ht="15" customHeight="1" x14ac:dyDescent="0.25">
      <c r="A2" s="905" t="s">
        <v>54</v>
      </c>
      <c r="B2" s="905"/>
      <c r="C2" s="905"/>
      <c r="D2" s="905"/>
      <c r="E2" s="78"/>
      <c r="F2" s="78"/>
      <c r="G2" s="78"/>
      <c r="H2" s="78"/>
      <c r="I2" s="78"/>
      <c r="J2" s="78"/>
      <c r="K2" s="78"/>
    </row>
    <row r="3" spans="1:11" ht="15" customHeight="1" x14ac:dyDescent="0.25">
      <c r="A3" s="75"/>
      <c r="B3" s="75"/>
      <c r="C3" s="75"/>
      <c r="D3" s="76"/>
      <c r="E3" s="78"/>
      <c r="F3" s="78"/>
      <c r="G3" s="78"/>
      <c r="H3" s="78"/>
      <c r="I3" s="78"/>
      <c r="J3" s="78"/>
      <c r="K3" s="78"/>
    </row>
    <row r="4" spans="1:11" ht="19.5" thickBot="1" x14ac:dyDescent="0.35">
      <c r="A4" s="6" t="s">
        <v>38</v>
      </c>
      <c r="B4" s="6"/>
      <c r="C4" s="6"/>
      <c r="D4" s="157" t="s">
        <v>215</v>
      </c>
      <c r="E4" s="78"/>
      <c r="F4" s="78"/>
      <c r="G4" s="78"/>
      <c r="H4" s="78"/>
      <c r="I4" s="78"/>
      <c r="J4" s="78"/>
      <c r="K4" s="78"/>
    </row>
    <row r="5" spans="1:11" ht="20.100000000000001" customHeight="1" x14ac:dyDescent="0.25">
      <c r="A5" s="158" t="s">
        <v>166</v>
      </c>
      <c r="B5" s="19" t="s">
        <v>455</v>
      </c>
      <c r="C5" s="19" t="s">
        <v>683</v>
      </c>
      <c r="D5" s="19" t="s">
        <v>685</v>
      </c>
      <c r="E5" s="78"/>
      <c r="F5" s="78"/>
      <c r="G5" s="78"/>
      <c r="H5" s="78"/>
      <c r="I5" s="78"/>
      <c r="J5" s="78"/>
      <c r="K5" s="78"/>
    </row>
    <row r="6" spans="1:11" ht="16.5" thickBot="1" x14ac:dyDescent="0.3">
      <c r="A6" s="159"/>
      <c r="B6" s="88" t="s">
        <v>351</v>
      </c>
      <c r="C6" s="88" t="s">
        <v>684</v>
      </c>
      <c r="D6" s="88" t="s">
        <v>365</v>
      </c>
      <c r="E6" s="78"/>
      <c r="F6" s="78"/>
      <c r="G6" s="78"/>
      <c r="H6" s="78"/>
      <c r="I6" s="78"/>
      <c r="J6" s="78"/>
      <c r="K6" s="78"/>
    </row>
    <row r="7" spans="1:11" ht="21" x14ac:dyDescent="0.35">
      <c r="A7" s="160" t="s">
        <v>191</v>
      </c>
      <c r="B7" s="161">
        <v>3540900</v>
      </c>
      <c r="C7" s="161"/>
      <c r="D7" s="161">
        <f>SUM(B7:C7)</f>
        <v>3540900</v>
      </c>
      <c r="E7" s="78"/>
      <c r="F7" s="78"/>
      <c r="G7" s="78"/>
      <c r="H7" s="78"/>
      <c r="I7" s="78"/>
      <c r="J7" s="78"/>
      <c r="K7" s="78"/>
    </row>
    <row r="8" spans="1:11" ht="21.75" thickBot="1" x14ac:dyDescent="0.4">
      <c r="A8" s="176" t="s">
        <v>84</v>
      </c>
      <c r="B8" s="630">
        <v>2495269</v>
      </c>
      <c r="C8" s="630"/>
      <c r="D8" s="161">
        <f>SUM(B8:C8)</f>
        <v>2495269</v>
      </c>
      <c r="E8" s="78"/>
      <c r="F8" s="78"/>
      <c r="G8" s="78"/>
      <c r="H8" s="78"/>
      <c r="I8" s="78"/>
      <c r="J8" s="78"/>
      <c r="K8" s="78"/>
    </row>
    <row r="9" spans="1:11" ht="21.75" thickBot="1" x14ac:dyDescent="0.4">
      <c r="A9" s="201" t="s">
        <v>205</v>
      </c>
      <c r="B9" s="582">
        <f>SUM(B7:B8)</f>
        <v>6036169</v>
      </c>
      <c r="C9" s="582">
        <f t="shared" ref="C9:D9" si="0">SUM(C7:C8)</f>
        <v>0</v>
      </c>
      <c r="D9" s="582">
        <f t="shared" si="0"/>
        <v>6036169</v>
      </c>
      <c r="E9" s="78"/>
      <c r="F9" s="78"/>
      <c r="G9" s="78"/>
      <c r="H9" s="78"/>
      <c r="I9" s="78"/>
      <c r="J9" s="78"/>
      <c r="K9" s="78"/>
    </row>
    <row r="10" spans="1:11" ht="21" x14ac:dyDescent="0.35">
      <c r="A10" s="160" t="s">
        <v>360</v>
      </c>
      <c r="B10" s="161">
        <v>0</v>
      </c>
      <c r="C10" s="163"/>
      <c r="D10" s="161">
        <f t="shared" ref="D10:D17" si="1">SUM(B10:C10)</f>
        <v>0</v>
      </c>
      <c r="E10" s="78"/>
      <c r="F10" s="78"/>
      <c r="G10" s="78"/>
      <c r="H10" s="78"/>
      <c r="I10" s="78"/>
      <c r="J10" s="78"/>
      <c r="K10" s="78"/>
    </row>
    <row r="11" spans="1:11" ht="21" x14ac:dyDescent="0.35">
      <c r="A11" s="164" t="s">
        <v>452</v>
      </c>
      <c r="B11" s="32">
        <v>0</v>
      </c>
      <c r="C11" s="32"/>
      <c r="D11" s="32">
        <f t="shared" si="1"/>
        <v>0</v>
      </c>
      <c r="E11" s="78"/>
      <c r="F11" s="78"/>
      <c r="G11" s="78"/>
      <c r="H11" s="78"/>
      <c r="I11" s="78"/>
      <c r="J11" s="78"/>
      <c r="K11" s="78"/>
    </row>
    <row r="12" spans="1:11" ht="21" x14ac:dyDescent="0.35">
      <c r="A12" s="164" t="s">
        <v>348</v>
      </c>
      <c r="B12" s="32">
        <v>800</v>
      </c>
      <c r="C12" s="32"/>
      <c r="D12" s="32">
        <f t="shared" si="1"/>
        <v>800</v>
      </c>
      <c r="E12" s="78"/>
      <c r="F12" s="78"/>
      <c r="G12" s="78"/>
      <c r="H12" s="78"/>
      <c r="I12" s="78"/>
      <c r="J12" s="78"/>
      <c r="K12" s="78"/>
    </row>
    <row r="13" spans="1:11" ht="21" x14ac:dyDescent="0.35">
      <c r="A13" s="160" t="s">
        <v>283</v>
      </c>
      <c r="B13" s="161">
        <v>0</v>
      </c>
      <c r="C13" s="161"/>
      <c r="D13" s="161">
        <f t="shared" si="1"/>
        <v>0</v>
      </c>
      <c r="E13" s="78"/>
      <c r="F13" s="78"/>
      <c r="G13" s="78"/>
      <c r="H13" s="78"/>
      <c r="I13" s="78"/>
      <c r="J13" s="78"/>
      <c r="K13" s="78"/>
    </row>
    <row r="14" spans="1:11" ht="21" x14ac:dyDescent="0.35">
      <c r="A14" s="165" t="s">
        <v>115</v>
      </c>
      <c r="B14" s="32">
        <v>500</v>
      </c>
      <c r="C14" s="32"/>
      <c r="D14" s="32">
        <f t="shared" si="1"/>
        <v>500</v>
      </c>
      <c r="E14" s="78"/>
      <c r="F14" s="78"/>
      <c r="G14" s="78"/>
      <c r="H14" s="78"/>
      <c r="I14" s="78"/>
      <c r="J14" s="78"/>
      <c r="K14" s="78"/>
    </row>
    <row r="15" spans="1:11" ht="39" customHeight="1" x14ac:dyDescent="0.35">
      <c r="A15" s="164" t="s">
        <v>462</v>
      </c>
      <c r="B15" s="32">
        <v>1800</v>
      </c>
      <c r="C15" s="32"/>
      <c r="D15" s="32">
        <f t="shared" si="1"/>
        <v>1800</v>
      </c>
      <c r="E15" s="78"/>
      <c r="F15" s="78"/>
      <c r="G15" s="78"/>
      <c r="H15" s="78"/>
      <c r="I15" s="78"/>
      <c r="J15" s="78"/>
      <c r="K15" s="78"/>
    </row>
    <row r="16" spans="1:11" ht="21" x14ac:dyDescent="0.35">
      <c r="A16" s="160" t="s">
        <v>116</v>
      </c>
      <c r="B16" s="161">
        <v>10000</v>
      </c>
      <c r="C16" s="161"/>
      <c r="D16" s="161">
        <f t="shared" si="1"/>
        <v>10000</v>
      </c>
      <c r="E16" s="78"/>
      <c r="F16" s="78"/>
      <c r="G16" s="78"/>
      <c r="H16" s="78"/>
      <c r="I16" s="78"/>
      <c r="J16" s="78"/>
      <c r="K16" s="78"/>
    </row>
    <row r="17" spans="1:4" ht="21" x14ac:dyDescent="0.35">
      <c r="A17" s="165" t="s">
        <v>484</v>
      </c>
      <c r="B17" s="32">
        <v>6000</v>
      </c>
      <c r="C17" s="32"/>
      <c r="D17" s="32">
        <f t="shared" si="1"/>
        <v>6000</v>
      </c>
    </row>
    <row r="18" spans="1:4" ht="21" x14ac:dyDescent="0.35">
      <c r="A18" s="165" t="s">
        <v>413</v>
      </c>
      <c r="B18" s="32">
        <v>4842</v>
      </c>
      <c r="C18" s="32"/>
      <c r="D18" s="32">
        <f t="shared" ref="D18:D25" si="2">SUM(B18:C18)</f>
        <v>4842</v>
      </c>
    </row>
    <row r="19" spans="1:4" ht="21" x14ac:dyDescent="0.35">
      <c r="A19" s="165" t="s">
        <v>139</v>
      </c>
      <c r="B19" s="32">
        <v>1250</v>
      </c>
      <c r="C19" s="32"/>
      <c r="D19" s="32">
        <f t="shared" si="2"/>
        <v>1250</v>
      </c>
    </row>
    <row r="20" spans="1:4" ht="21" x14ac:dyDescent="0.35">
      <c r="A20" s="165" t="s">
        <v>73</v>
      </c>
      <c r="B20" s="32">
        <v>3000</v>
      </c>
      <c r="C20" s="32"/>
      <c r="D20" s="32">
        <f t="shared" si="2"/>
        <v>3000</v>
      </c>
    </row>
    <row r="21" spans="1:4" ht="21" x14ac:dyDescent="0.35">
      <c r="A21" s="165" t="s">
        <v>57</v>
      </c>
      <c r="B21" s="32">
        <v>300</v>
      </c>
      <c r="C21" s="32"/>
      <c r="D21" s="32">
        <f t="shared" si="2"/>
        <v>300</v>
      </c>
    </row>
    <row r="22" spans="1:4" ht="21" x14ac:dyDescent="0.35">
      <c r="A22" s="165" t="s">
        <v>397</v>
      </c>
      <c r="B22" s="32">
        <v>1500</v>
      </c>
      <c r="C22" s="32"/>
      <c r="D22" s="32">
        <f t="shared" si="2"/>
        <v>1500</v>
      </c>
    </row>
    <row r="23" spans="1:4" ht="44.25" customHeight="1" x14ac:dyDescent="0.35">
      <c r="A23" s="167" t="s">
        <v>497</v>
      </c>
      <c r="B23" s="32">
        <v>0</v>
      </c>
      <c r="C23" s="32"/>
      <c r="D23" s="32">
        <f t="shared" si="2"/>
        <v>0</v>
      </c>
    </row>
    <row r="24" spans="1:4" ht="32.25" customHeight="1" x14ac:dyDescent="0.35">
      <c r="A24" s="168" t="s">
        <v>349</v>
      </c>
      <c r="B24" s="32">
        <v>1000</v>
      </c>
      <c r="C24" s="32"/>
      <c r="D24" s="32">
        <f t="shared" si="2"/>
        <v>1000</v>
      </c>
    </row>
    <row r="25" spans="1:4" ht="21" x14ac:dyDescent="0.35">
      <c r="A25" s="169" t="s">
        <v>437</v>
      </c>
      <c r="B25" s="32">
        <v>2900</v>
      </c>
      <c r="C25" s="32"/>
      <c r="D25" s="32">
        <f t="shared" si="2"/>
        <v>2900</v>
      </c>
    </row>
    <row r="26" spans="1:4" ht="21.75" thickBot="1" x14ac:dyDescent="0.4">
      <c r="A26" s="170" t="s">
        <v>44</v>
      </c>
      <c r="B26" s="171">
        <v>33892</v>
      </c>
      <c r="C26" s="171">
        <f>SUM(C10:C25)</f>
        <v>0</v>
      </c>
      <c r="D26" s="172">
        <f>SUM(D10:D25)</f>
        <v>33892</v>
      </c>
    </row>
    <row r="27" spans="1:4" ht="21.75" thickBot="1" x14ac:dyDescent="0.4">
      <c r="A27" s="170" t="s">
        <v>286</v>
      </c>
      <c r="B27" s="171">
        <f>+B26+B9</f>
        <v>6070061</v>
      </c>
      <c r="C27" s="171">
        <f>+C26+C9</f>
        <v>0</v>
      </c>
      <c r="D27" s="172">
        <f>+D26+D9</f>
        <v>6070061</v>
      </c>
    </row>
    <row r="28" spans="1:4" s="81" customFormat="1" ht="15.75" x14ac:dyDescent="0.25">
      <c r="D28" s="173"/>
    </row>
    <row r="29" spans="1:4" s="81" customFormat="1" ht="19.5" thickBot="1" x14ac:dyDescent="0.35">
      <c r="A29" s="6" t="s">
        <v>83</v>
      </c>
      <c r="B29" s="6"/>
      <c r="C29" s="6"/>
      <c r="D29" s="42"/>
    </row>
    <row r="30" spans="1:4" s="81" customFormat="1" ht="15.75" x14ac:dyDescent="0.25">
      <c r="A30" s="174" t="s">
        <v>166</v>
      </c>
      <c r="B30" s="19" t="s">
        <v>455</v>
      </c>
      <c r="C30" s="19" t="s">
        <v>683</v>
      </c>
      <c r="D30" s="19" t="s">
        <v>685</v>
      </c>
    </row>
    <row r="31" spans="1:4" s="81" customFormat="1" ht="16.5" thickBot="1" x14ac:dyDescent="0.3">
      <c r="A31" s="175"/>
      <c r="B31" s="88" t="s">
        <v>351</v>
      </c>
      <c r="C31" s="88" t="s">
        <v>684</v>
      </c>
      <c r="D31" s="88" t="s">
        <v>365</v>
      </c>
    </row>
    <row r="32" spans="1:4" s="81" customFormat="1" ht="21" x14ac:dyDescent="0.35">
      <c r="A32" s="241" t="s">
        <v>191</v>
      </c>
      <c r="B32" s="163"/>
      <c r="C32" s="163"/>
      <c r="D32" s="163">
        <f>SUM(B32:C32)</f>
        <v>0</v>
      </c>
    </row>
    <row r="33" spans="1:4" s="81" customFormat="1" ht="21" x14ac:dyDescent="0.35">
      <c r="A33" s="176" t="s">
        <v>84</v>
      </c>
      <c r="B33" s="177"/>
      <c r="C33" s="161"/>
      <c r="D33" s="161">
        <f>SUM(B33:C33)</f>
        <v>0</v>
      </c>
    </row>
    <row r="34" spans="1:4" s="81" customFormat="1" ht="21.75" thickBot="1" x14ac:dyDescent="0.4">
      <c r="A34" s="162" t="s">
        <v>287</v>
      </c>
      <c r="B34" s="178">
        <f>SUM(B32:B33)</f>
        <v>0</v>
      </c>
      <c r="C34" s="178">
        <f>SUM(C32:C33)</f>
        <v>0</v>
      </c>
      <c r="D34" s="57">
        <f>SUM(D32:D33)</f>
        <v>0</v>
      </c>
    </row>
    <row r="35" spans="1:4" s="81" customFormat="1" ht="21.75" thickBot="1" x14ac:dyDescent="0.4">
      <c r="B35" s="179"/>
      <c r="C35" s="179"/>
      <c r="D35" s="69"/>
    </row>
    <row r="36" spans="1:4" s="81" customFormat="1" ht="21.75" thickBot="1" x14ac:dyDescent="0.4">
      <c r="A36" s="149" t="s">
        <v>288</v>
      </c>
      <c r="B36" s="58">
        <f>+B34+B26+B9</f>
        <v>6070061</v>
      </c>
      <c r="C36" s="58">
        <f>+C34+C26+C9</f>
        <v>0</v>
      </c>
      <c r="D36" s="58">
        <f>+D34+D26+D9</f>
        <v>6070061</v>
      </c>
    </row>
    <row r="37" spans="1:4" s="81" customFormat="1" ht="15.75" x14ac:dyDescent="0.25">
      <c r="D37" s="173"/>
    </row>
    <row r="38" spans="1:4" s="81" customFormat="1" ht="15.75" x14ac:dyDescent="0.25">
      <c r="A38" s="81" t="s">
        <v>75</v>
      </c>
      <c r="D38" s="180"/>
    </row>
    <row r="39" spans="1:4" s="81" customFormat="1" ht="15.75" x14ac:dyDescent="0.25">
      <c r="A39" s="81" t="s">
        <v>76</v>
      </c>
      <c r="D39" s="173"/>
    </row>
  </sheetData>
  <customSheetViews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61" orientation="portrait" r:id="rId3"/>
  <headerFooter alignWithMargins="0">
    <oddHeader xml:space="preserve">&amp;R&amp;"-,Félkövér"&amp;12 
8. melléklet a 12/2025. (IV.30.) önkormányzati rendelethez
"8. melléklet a 4/2025. (II.28) önkormányzati rendelethez"&amp;"Times New Roman CE,Félkövér"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0"/>
  <dimension ref="A1:D79"/>
  <sheetViews>
    <sheetView zoomScale="110" zoomScaleNormal="110" workbookViewId="0">
      <selection activeCell="A80" sqref="A80:XFD96"/>
    </sheetView>
  </sheetViews>
  <sheetFormatPr defaultRowHeight="21" customHeight="1" x14ac:dyDescent="0.25"/>
  <cols>
    <col min="1" max="1" width="121" style="77" customWidth="1"/>
    <col min="2" max="2" width="29.5" style="78" customWidth="1"/>
    <col min="3" max="3" width="34.6640625" style="78" bestFit="1" customWidth="1"/>
    <col min="4" max="4" width="29.5" style="78" bestFit="1" customWidth="1"/>
    <col min="5" max="16384" width="9.33203125" style="77"/>
  </cols>
  <sheetData>
    <row r="1" spans="1:4" ht="21" customHeight="1" x14ac:dyDescent="0.25">
      <c r="A1" s="75"/>
      <c r="B1" s="76"/>
      <c r="C1" s="76"/>
      <c r="D1" s="76"/>
    </row>
    <row r="2" spans="1:4" ht="21" customHeight="1" x14ac:dyDescent="0.35">
      <c r="A2" s="958" t="s">
        <v>289</v>
      </c>
      <c r="B2" s="958"/>
      <c r="C2" s="958"/>
      <c r="D2" s="958"/>
    </row>
    <row r="3" spans="1:4" ht="21" customHeight="1" x14ac:dyDescent="0.3">
      <c r="A3" s="181"/>
      <c r="B3" s="15"/>
      <c r="C3" s="15"/>
      <c r="D3" s="15"/>
    </row>
    <row r="4" spans="1:4" ht="21" customHeight="1" thickBot="1" x14ac:dyDescent="0.35">
      <c r="A4" s="6" t="s">
        <v>38</v>
      </c>
      <c r="B4" s="42"/>
      <c r="C4" s="42"/>
      <c r="D4" s="157" t="s">
        <v>215</v>
      </c>
    </row>
    <row r="5" spans="1:4" ht="21" customHeight="1" x14ac:dyDescent="0.25">
      <c r="A5" s="158" t="s">
        <v>166</v>
      </c>
      <c r="B5" s="19" t="s">
        <v>455</v>
      </c>
      <c r="C5" s="19" t="s">
        <v>683</v>
      </c>
      <c r="D5" s="19" t="s">
        <v>687</v>
      </c>
    </row>
    <row r="6" spans="1:4" ht="16.5" thickBot="1" x14ac:dyDescent="0.3">
      <c r="A6" s="182"/>
      <c r="B6" s="23" t="s">
        <v>351</v>
      </c>
      <c r="C6" s="23" t="s">
        <v>684</v>
      </c>
      <c r="D6" s="23" t="s">
        <v>365</v>
      </c>
    </row>
    <row r="7" spans="1:4" x14ac:dyDescent="0.35">
      <c r="A7" s="622" t="s">
        <v>561</v>
      </c>
      <c r="B7" s="184"/>
      <c r="C7" s="184"/>
      <c r="D7" s="184"/>
    </row>
    <row r="8" spans="1:4" ht="21.75" thickBot="1" x14ac:dyDescent="0.4">
      <c r="A8" s="621" t="s">
        <v>613</v>
      </c>
      <c r="B8" s="125">
        <v>162526</v>
      </c>
      <c r="C8" s="125"/>
      <c r="D8" s="125">
        <f>SUM(B8:C8)</f>
        <v>162526</v>
      </c>
    </row>
    <row r="9" spans="1:4" ht="21.75" thickBot="1" x14ac:dyDescent="0.4">
      <c r="A9" s="191" t="s">
        <v>614</v>
      </c>
      <c r="B9" s="58">
        <v>581360</v>
      </c>
      <c r="C9" s="58"/>
      <c r="D9" s="125">
        <f>SUM(B9:C9)</f>
        <v>581360</v>
      </c>
    </row>
    <row r="10" spans="1:4" ht="21.75" thickBot="1" x14ac:dyDescent="0.4">
      <c r="A10" s="201" t="s">
        <v>347</v>
      </c>
      <c r="B10" s="582">
        <v>324895</v>
      </c>
      <c r="C10" s="582"/>
      <c r="D10" s="582">
        <f>SUM(B10:C10)</f>
        <v>324895</v>
      </c>
    </row>
    <row r="11" spans="1:4" ht="21.75" thickBot="1" x14ac:dyDescent="0.4">
      <c r="A11" s="201" t="s">
        <v>527</v>
      </c>
      <c r="B11" s="582">
        <v>756427</v>
      </c>
      <c r="C11" s="582"/>
      <c r="D11" s="582">
        <f>SUM(B11:C11)</f>
        <v>756427</v>
      </c>
    </row>
    <row r="12" spans="1:4" ht="21.75" thickBot="1" x14ac:dyDescent="0.4">
      <c r="A12" s="620" t="s">
        <v>615</v>
      </c>
      <c r="B12" s="58">
        <f>SUM(B8:B11)</f>
        <v>1825208</v>
      </c>
      <c r="C12" s="58">
        <f t="shared" ref="C12:D12" si="0">SUM(C8:C11)</f>
        <v>0</v>
      </c>
      <c r="D12" s="58">
        <f t="shared" si="0"/>
        <v>1825208</v>
      </c>
    </row>
    <row r="13" spans="1:4" x14ac:dyDescent="0.35">
      <c r="A13" s="603" t="s">
        <v>562</v>
      </c>
      <c r="B13" s="145"/>
      <c r="C13" s="145"/>
      <c r="D13" s="145"/>
    </row>
    <row r="14" spans="1:4" ht="102.75" customHeight="1" x14ac:dyDescent="0.35">
      <c r="A14" s="10" t="s">
        <v>557</v>
      </c>
      <c r="B14" s="32">
        <v>373897</v>
      </c>
      <c r="C14" s="32"/>
      <c r="D14" s="32">
        <f>SUM(B14:C14)</f>
        <v>373897</v>
      </c>
    </row>
    <row r="15" spans="1:4" ht="21.75" thickBot="1" x14ac:dyDescent="0.4">
      <c r="A15" s="192" t="s">
        <v>560</v>
      </c>
      <c r="B15" s="37">
        <v>373897</v>
      </c>
      <c r="C15" s="37"/>
      <c r="D15" s="32">
        <f>SUM(B15:C15)</f>
        <v>373897</v>
      </c>
    </row>
    <row r="16" spans="1:4" s="81" customFormat="1" ht="21.75" thickBot="1" x14ac:dyDescent="0.4">
      <c r="A16" s="189" t="s">
        <v>558</v>
      </c>
      <c r="B16" s="58">
        <f>SUM(B14:B15)</f>
        <v>747794</v>
      </c>
      <c r="C16" s="58">
        <f t="shared" ref="C16:D16" si="1">SUM(C14:C15)</f>
        <v>0</v>
      </c>
      <c r="D16" s="58">
        <f t="shared" si="1"/>
        <v>747794</v>
      </c>
    </row>
    <row r="17" spans="1:4" x14ac:dyDescent="0.35">
      <c r="A17" s="635" t="s">
        <v>563</v>
      </c>
      <c r="B17" s="44">
        <v>48651</v>
      </c>
      <c r="C17" s="44"/>
      <c r="D17" s="44">
        <f>SUM(B17:C17)</f>
        <v>48651</v>
      </c>
    </row>
    <row r="18" spans="1:4" x14ac:dyDescent="0.35">
      <c r="A18" s="635" t="s">
        <v>618</v>
      </c>
      <c r="B18" s="44">
        <v>384000</v>
      </c>
      <c r="C18" s="44"/>
      <c r="D18" s="44">
        <f>SUM(B18:C18)</f>
        <v>384000</v>
      </c>
    </row>
    <row r="19" spans="1:4" s="81" customFormat="1" ht="21.75" thickBot="1" x14ac:dyDescent="0.4">
      <c r="A19" s="185" t="s">
        <v>564</v>
      </c>
      <c r="B19" s="125">
        <f>B16+B17+B18</f>
        <v>1180445</v>
      </c>
      <c r="C19" s="125">
        <f t="shared" ref="C19:D19" si="2">C16+C17+C18</f>
        <v>0</v>
      </c>
      <c r="D19" s="125">
        <f t="shared" si="2"/>
        <v>1180445</v>
      </c>
    </row>
    <row r="20" spans="1:4" ht="42.75" customHeight="1" thickBot="1" x14ac:dyDescent="0.4">
      <c r="A20" s="604" t="s">
        <v>565</v>
      </c>
      <c r="B20" s="58">
        <f>B12+B19</f>
        <v>3005653</v>
      </c>
      <c r="C20" s="58">
        <f t="shared" ref="C20:D20" si="3">C12+C19</f>
        <v>0</v>
      </c>
      <c r="D20" s="58">
        <f t="shared" si="3"/>
        <v>3005653</v>
      </c>
    </row>
    <row r="21" spans="1:4" x14ac:dyDescent="0.35">
      <c r="A21" s="605" t="s">
        <v>566</v>
      </c>
      <c r="B21" s="145"/>
      <c r="C21" s="145"/>
      <c r="D21" s="145"/>
    </row>
    <row r="22" spans="1:4" x14ac:dyDescent="0.35">
      <c r="A22" s="602" t="s">
        <v>567</v>
      </c>
      <c r="B22" s="43"/>
      <c r="C22" s="43"/>
      <c r="D22" s="43"/>
    </row>
    <row r="23" spans="1:4" x14ac:dyDescent="0.35">
      <c r="A23" s="10" t="s">
        <v>141</v>
      </c>
      <c r="B23" s="32">
        <v>3000</v>
      </c>
      <c r="C23" s="32"/>
      <c r="D23" s="32">
        <f>SUM(B23:C23)</f>
        <v>3000</v>
      </c>
    </row>
    <row r="24" spans="1:4" ht="105" customHeight="1" x14ac:dyDescent="0.35">
      <c r="A24" s="188" t="s">
        <v>58</v>
      </c>
      <c r="B24" s="32">
        <v>1200</v>
      </c>
      <c r="C24" s="32"/>
      <c r="D24" s="32">
        <f t="shared" ref="D24:D46" si="4">SUM(B24:C24)</f>
        <v>1200</v>
      </c>
    </row>
    <row r="25" spans="1:4" x14ac:dyDescent="0.35">
      <c r="A25" s="188" t="s">
        <v>436</v>
      </c>
      <c r="B25" s="32">
        <v>3000</v>
      </c>
      <c r="C25" s="32"/>
      <c r="D25" s="32">
        <f t="shared" si="4"/>
        <v>3000</v>
      </c>
    </row>
    <row r="26" spans="1:4" x14ac:dyDescent="0.35">
      <c r="A26" s="188" t="s">
        <v>40</v>
      </c>
      <c r="B26" s="32">
        <v>4000</v>
      </c>
      <c r="C26" s="32"/>
      <c r="D26" s="32">
        <f t="shared" si="4"/>
        <v>4000</v>
      </c>
    </row>
    <row r="27" spans="1:4" x14ac:dyDescent="0.35">
      <c r="A27" s="188" t="s">
        <v>41</v>
      </c>
      <c r="B27" s="32">
        <v>13000</v>
      </c>
      <c r="C27" s="32"/>
      <c r="D27" s="32">
        <f t="shared" si="4"/>
        <v>13000</v>
      </c>
    </row>
    <row r="28" spans="1:4" x14ac:dyDescent="0.35">
      <c r="A28" s="188" t="s">
        <v>42</v>
      </c>
      <c r="B28" s="32">
        <v>1000</v>
      </c>
      <c r="C28" s="32"/>
      <c r="D28" s="32">
        <f t="shared" si="4"/>
        <v>1000</v>
      </c>
    </row>
    <row r="29" spans="1:4" x14ac:dyDescent="0.35">
      <c r="A29" s="188" t="s">
        <v>489</v>
      </c>
      <c r="B29" s="32"/>
      <c r="C29" s="32"/>
      <c r="D29" s="32">
        <f t="shared" si="4"/>
        <v>0</v>
      </c>
    </row>
    <row r="30" spans="1:4" x14ac:dyDescent="0.35">
      <c r="A30" s="188" t="s">
        <v>671</v>
      </c>
      <c r="B30" s="32">
        <v>3000</v>
      </c>
      <c r="C30" s="32"/>
      <c r="D30" s="32">
        <f t="shared" si="4"/>
        <v>3000</v>
      </c>
    </row>
    <row r="31" spans="1:4" x14ac:dyDescent="0.35">
      <c r="A31" s="188" t="s">
        <v>352</v>
      </c>
      <c r="B31" s="32">
        <v>2000</v>
      </c>
      <c r="C31" s="32"/>
      <c r="D31" s="32">
        <f t="shared" si="4"/>
        <v>2000</v>
      </c>
    </row>
    <row r="32" spans="1:4" x14ac:dyDescent="0.35">
      <c r="A32" s="188" t="s">
        <v>59</v>
      </c>
      <c r="B32" s="32">
        <v>650</v>
      </c>
      <c r="C32" s="32"/>
      <c r="D32" s="32">
        <f t="shared" si="4"/>
        <v>650</v>
      </c>
    </row>
    <row r="33" spans="1:4" x14ac:dyDescent="0.35">
      <c r="A33" s="188" t="s">
        <v>208</v>
      </c>
      <c r="B33" s="32">
        <v>2000</v>
      </c>
      <c r="C33" s="32"/>
      <c r="D33" s="32">
        <f t="shared" si="4"/>
        <v>2000</v>
      </c>
    </row>
    <row r="34" spans="1:4" x14ac:dyDescent="0.35">
      <c r="A34" s="188" t="s">
        <v>343</v>
      </c>
      <c r="B34" s="32">
        <v>6000</v>
      </c>
      <c r="C34" s="32"/>
      <c r="D34" s="32">
        <f t="shared" si="4"/>
        <v>6000</v>
      </c>
    </row>
    <row r="35" spans="1:4" x14ac:dyDescent="0.35">
      <c r="A35" s="188" t="s">
        <v>415</v>
      </c>
      <c r="B35" s="32">
        <v>2000</v>
      </c>
      <c r="C35" s="32"/>
      <c r="D35" s="32">
        <f t="shared" si="4"/>
        <v>2000</v>
      </c>
    </row>
    <row r="36" spans="1:4" x14ac:dyDescent="0.35">
      <c r="A36" s="188" t="s">
        <v>133</v>
      </c>
      <c r="B36" s="32">
        <v>2000</v>
      </c>
      <c r="C36" s="32"/>
      <c r="D36" s="32">
        <f t="shared" si="4"/>
        <v>2000</v>
      </c>
    </row>
    <row r="37" spans="1:4" x14ac:dyDescent="0.35">
      <c r="A37" s="188" t="s">
        <v>206</v>
      </c>
      <c r="B37" s="32">
        <v>1600</v>
      </c>
      <c r="C37" s="32"/>
      <c r="D37" s="32">
        <f t="shared" si="4"/>
        <v>1600</v>
      </c>
    </row>
    <row r="38" spans="1:4" ht="46.5" customHeight="1" x14ac:dyDescent="0.35">
      <c r="A38" s="193" t="s">
        <v>207</v>
      </c>
      <c r="B38" s="32">
        <v>3500</v>
      </c>
      <c r="C38" s="32"/>
      <c r="D38" s="32">
        <f t="shared" si="4"/>
        <v>3500</v>
      </c>
    </row>
    <row r="39" spans="1:4" ht="33.6" customHeight="1" x14ac:dyDescent="0.35">
      <c r="A39" s="166" t="s">
        <v>353</v>
      </c>
      <c r="B39" s="32">
        <v>1200</v>
      </c>
      <c r="C39" s="32"/>
      <c r="D39" s="32">
        <f t="shared" si="4"/>
        <v>1200</v>
      </c>
    </row>
    <row r="40" spans="1:4" x14ac:dyDescent="0.35">
      <c r="A40" s="194" t="s">
        <v>358</v>
      </c>
      <c r="B40" s="32">
        <v>1500</v>
      </c>
      <c r="C40" s="32"/>
      <c r="D40" s="32">
        <f t="shared" si="4"/>
        <v>1500</v>
      </c>
    </row>
    <row r="41" spans="1:4" x14ac:dyDescent="0.35">
      <c r="A41" s="168" t="s">
        <v>344</v>
      </c>
      <c r="B41" s="32">
        <v>1000</v>
      </c>
      <c r="C41" s="32"/>
      <c r="D41" s="32">
        <f t="shared" si="4"/>
        <v>1000</v>
      </c>
    </row>
    <row r="42" spans="1:4" x14ac:dyDescent="0.35">
      <c r="A42" s="168" t="s">
        <v>541</v>
      </c>
      <c r="B42" s="32">
        <v>1000</v>
      </c>
      <c r="C42" s="32"/>
      <c r="D42" s="32">
        <f t="shared" si="4"/>
        <v>1000</v>
      </c>
    </row>
    <row r="43" spans="1:4" x14ac:dyDescent="0.35">
      <c r="A43" s="168" t="s">
        <v>544</v>
      </c>
      <c r="B43" s="32">
        <v>1000</v>
      </c>
      <c r="C43" s="32"/>
      <c r="D43" s="32">
        <f t="shared" si="4"/>
        <v>1000</v>
      </c>
    </row>
    <row r="44" spans="1:4" x14ac:dyDescent="0.35">
      <c r="A44" s="168" t="s">
        <v>606</v>
      </c>
      <c r="B44" s="32"/>
      <c r="C44" s="32"/>
      <c r="D44" s="32">
        <f t="shared" si="4"/>
        <v>0</v>
      </c>
    </row>
    <row r="45" spans="1:4" x14ac:dyDescent="0.35">
      <c r="A45" s="168" t="s">
        <v>480</v>
      </c>
      <c r="B45" s="32">
        <v>1000</v>
      </c>
      <c r="C45" s="32"/>
      <c r="D45" s="32">
        <f t="shared" si="4"/>
        <v>1000</v>
      </c>
    </row>
    <row r="46" spans="1:4" ht="21.75" thickBot="1" x14ac:dyDescent="0.4">
      <c r="A46" s="199" t="s">
        <v>216</v>
      </c>
      <c r="B46" s="249">
        <v>300</v>
      </c>
      <c r="C46" s="249"/>
      <c r="D46" s="32">
        <f t="shared" si="4"/>
        <v>300</v>
      </c>
    </row>
    <row r="47" spans="1:4" ht="21.75" thickBot="1" x14ac:dyDescent="0.4">
      <c r="A47" s="606" t="s">
        <v>568</v>
      </c>
      <c r="B47" s="125">
        <f>SUM(B23:B46)</f>
        <v>54950</v>
      </c>
      <c r="C47" s="125">
        <f>SUM(C23:C46)</f>
        <v>0</v>
      </c>
      <c r="D47" s="125">
        <f>SUM(D23:D46)</f>
        <v>54950</v>
      </c>
    </row>
    <row r="48" spans="1:4" ht="21.75" thickBot="1" x14ac:dyDescent="0.4">
      <c r="A48" s="607" t="s">
        <v>569</v>
      </c>
      <c r="B48" s="57">
        <v>0</v>
      </c>
      <c r="C48" s="57"/>
      <c r="D48" s="57">
        <f>SUM(B48:C48)</f>
        <v>0</v>
      </c>
    </row>
    <row r="49" spans="1:4" ht="37.5" customHeight="1" thickBot="1" x14ac:dyDescent="0.4">
      <c r="A49" s="608" t="s">
        <v>570</v>
      </c>
      <c r="B49" s="125">
        <f>B47+B48</f>
        <v>54950</v>
      </c>
      <c r="C49" s="125">
        <f>C47+C48</f>
        <v>0</v>
      </c>
      <c r="D49" s="125">
        <f>D47+D48</f>
        <v>54950</v>
      </c>
    </row>
    <row r="50" spans="1:4" ht="21.75" thickBot="1" x14ac:dyDescent="0.4">
      <c r="A50" s="609" t="s">
        <v>571</v>
      </c>
      <c r="B50" s="58">
        <v>0</v>
      </c>
      <c r="C50" s="58">
        <v>0</v>
      </c>
      <c r="D50" s="58">
        <f>SUM(B50:C50)</f>
        <v>0</v>
      </c>
    </row>
    <row r="51" spans="1:4" x14ac:dyDescent="0.35">
      <c r="A51" s="610" t="s">
        <v>572</v>
      </c>
      <c r="B51" s="186"/>
      <c r="C51" s="186"/>
      <c r="D51" s="186"/>
    </row>
    <row r="52" spans="1:4" x14ac:dyDescent="0.35">
      <c r="A52" s="10" t="s">
        <v>444</v>
      </c>
      <c r="B52" s="32">
        <v>0</v>
      </c>
      <c r="C52" s="32"/>
      <c r="D52" s="32">
        <f>SUM(B52:C52)</f>
        <v>0</v>
      </c>
    </row>
    <row r="53" spans="1:4" x14ac:dyDescent="0.35">
      <c r="A53" s="200" t="s">
        <v>498</v>
      </c>
      <c r="B53" s="32">
        <v>27000</v>
      </c>
      <c r="C53" s="32"/>
      <c r="D53" s="32">
        <f t="shared" ref="D53:D55" si="5">SUM(B53:C53)</f>
        <v>27000</v>
      </c>
    </row>
    <row r="54" spans="1:4" ht="112.5" customHeight="1" x14ac:dyDescent="0.35">
      <c r="A54" s="200" t="s">
        <v>377</v>
      </c>
      <c r="B54" s="32">
        <v>7500</v>
      </c>
      <c r="C54" s="32"/>
      <c r="D54" s="32">
        <f t="shared" si="5"/>
        <v>7500</v>
      </c>
    </row>
    <row r="55" spans="1:4" x14ac:dyDescent="0.35">
      <c r="A55" s="200" t="s">
        <v>538</v>
      </c>
      <c r="B55" s="32">
        <v>0</v>
      </c>
      <c r="C55" s="32"/>
      <c r="D55" s="32">
        <f t="shared" si="5"/>
        <v>0</v>
      </c>
    </row>
    <row r="56" spans="1:4" ht="21.75" thickBot="1" x14ac:dyDescent="0.4">
      <c r="A56" s="611" t="s">
        <v>573</v>
      </c>
      <c r="B56" s="57">
        <f>SUM(B52:B55)</f>
        <v>34500</v>
      </c>
      <c r="C56" s="57">
        <f t="shared" ref="C56:D56" si="6">SUM(C52:C55)</f>
        <v>0</v>
      </c>
      <c r="D56" s="57">
        <f t="shared" si="6"/>
        <v>34500</v>
      </c>
    </row>
    <row r="57" spans="1:4" ht="21.75" thickBot="1" x14ac:dyDescent="0.4">
      <c r="A57" s="195" t="s">
        <v>574</v>
      </c>
      <c r="B57" s="57">
        <f>B50+B56</f>
        <v>34500</v>
      </c>
      <c r="C57" s="57">
        <f>C50+C56</f>
        <v>0</v>
      </c>
      <c r="D57" s="57">
        <f>D50+D56</f>
        <v>34500</v>
      </c>
    </row>
    <row r="58" spans="1:4" x14ac:dyDescent="0.35">
      <c r="A58" s="183" t="s">
        <v>575</v>
      </c>
      <c r="B58" s="196"/>
      <c r="C58" s="196"/>
      <c r="D58" s="196"/>
    </row>
    <row r="59" spans="1:4" x14ac:dyDescent="0.35">
      <c r="A59" s="197" t="s">
        <v>268</v>
      </c>
      <c r="B59" s="32">
        <v>2023</v>
      </c>
      <c r="C59" s="198"/>
      <c r="D59" s="32">
        <f>SUM(B59:C59)</f>
        <v>2023</v>
      </c>
    </row>
    <row r="60" spans="1:4" x14ac:dyDescent="0.35">
      <c r="A60" s="197" t="s">
        <v>376</v>
      </c>
      <c r="B60" s="198">
        <v>5000</v>
      </c>
      <c r="C60" s="198"/>
      <c r="D60" s="32">
        <f t="shared" ref="D60:D61" si="7">SUM(B60:C60)</f>
        <v>5000</v>
      </c>
    </row>
    <row r="61" spans="1:4" ht="21.75" thickBot="1" x14ac:dyDescent="0.4">
      <c r="A61" s="618" t="s">
        <v>481</v>
      </c>
      <c r="B61" s="37">
        <v>0</v>
      </c>
      <c r="C61" s="37"/>
      <c r="D61" s="32">
        <f t="shared" si="7"/>
        <v>0</v>
      </c>
    </row>
    <row r="62" spans="1:4" ht="21.75" thickBot="1" x14ac:dyDescent="0.4">
      <c r="A62" s="619" t="s">
        <v>595</v>
      </c>
      <c r="B62" s="58">
        <f>SUM(B59:B61)</f>
        <v>7023</v>
      </c>
      <c r="C62" s="58">
        <f t="shared" ref="C62:D62" si="8">SUM(C59:C61)</f>
        <v>0</v>
      </c>
      <c r="D62" s="58">
        <f t="shared" si="8"/>
        <v>7023</v>
      </c>
    </row>
    <row r="63" spans="1:4" ht="21.75" thickBot="1" x14ac:dyDescent="0.4">
      <c r="A63" s="612" t="s">
        <v>576</v>
      </c>
      <c r="B63" s="125">
        <f>B49+B57+B62</f>
        <v>96473</v>
      </c>
      <c r="C63" s="125">
        <f>C49+C57+C62</f>
        <v>0</v>
      </c>
      <c r="D63" s="125">
        <f>D49+D57+D62</f>
        <v>96473</v>
      </c>
    </row>
    <row r="64" spans="1:4" ht="21.75" thickBot="1" x14ac:dyDescent="0.4">
      <c r="A64" s="613" t="s">
        <v>577</v>
      </c>
      <c r="B64" s="57">
        <f>B20+B63</f>
        <v>3102126</v>
      </c>
      <c r="C64" s="57">
        <f>C20+C63</f>
        <v>0</v>
      </c>
      <c r="D64" s="57">
        <f>D20+D63</f>
        <v>3102126</v>
      </c>
    </row>
    <row r="65" spans="1:4" x14ac:dyDescent="0.35">
      <c r="A65" s="254"/>
      <c r="B65" s="69"/>
      <c r="C65" s="69"/>
      <c r="D65" s="69"/>
    </row>
    <row r="67" spans="1:4" ht="19.5" thickBot="1" x14ac:dyDescent="0.35">
      <c r="A67" s="6" t="s">
        <v>83</v>
      </c>
      <c r="B67" s="42"/>
      <c r="C67" s="42"/>
      <c r="D67" s="157"/>
    </row>
    <row r="68" spans="1:4" ht="15.75" x14ac:dyDescent="0.25">
      <c r="A68" s="174" t="s">
        <v>166</v>
      </c>
      <c r="B68" s="19" t="s">
        <v>455</v>
      </c>
      <c r="C68" s="19" t="s">
        <v>683</v>
      </c>
      <c r="D68" s="19" t="s">
        <v>687</v>
      </c>
    </row>
    <row r="69" spans="1:4" ht="16.5" thickBot="1" x14ac:dyDescent="0.3">
      <c r="A69" s="175"/>
      <c r="B69" s="23" t="s">
        <v>351</v>
      </c>
      <c r="C69" s="23" t="s">
        <v>684</v>
      </c>
      <c r="D69" s="23" t="s">
        <v>365</v>
      </c>
    </row>
    <row r="70" spans="1:4" ht="21.75" thickBot="1" x14ac:dyDescent="0.4">
      <c r="A70" s="191" t="s">
        <v>103</v>
      </c>
      <c r="B70" s="46">
        <v>0</v>
      </c>
      <c r="C70" s="46"/>
      <c r="D70" s="46">
        <f>SUM(B70:C70)</f>
        <v>0</v>
      </c>
    </row>
    <row r="71" spans="1:4" ht="21.75" thickBot="1" x14ac:dyDescent="0.4">
      <c r="A71" s="191" t="s">
        <v>93</v>
      </c>
      <c r="B71" s="46">
        <v>0</v>
      </c>
      <c r="C71" s="46"/>
      <c r="D71" s="46">
        <f t="shared" ref="D71:D73" si="9">SUM(B71:C71)</f>
        <v>0</v>
      </c>
    </row>
    <row r="72" spans="1:4" ht="21.75" thickBot="1" x14ac:dyDescent="0.4">
      <c r="A72" s="201" t="s">
        <v>113</v>
      </c>
      <c r="B72" s="202">
        <v>0</v>
      </c>
      <c r="C72" s="202"/>
      <c r="D72" s="46">
        <f t="shared" si="9"/>
        <v>0</v>
      </c>
    </row>
    <row r="73" spans="1:4" ht="21.75" thickBot="1" x14ac:dyDescent="0.4">
      <c r="A73" s="201" t="s">
        <v>157</v>
      </c>
      <c r="B73" s="581">
        <v>0</v>
      </c>
      <c r="C73" s="581"/>
      <c r="D73" s="46">
        <f t="shared" si="9"/>
        <v>0</v>
      </c>
    </row>
    <row r="74" spans="1:4" ht="21.75" thickBot="1" x14ac:dyDescent="0.4">
      <c r="A74" s="205" t="s">
        <v>311</v>
      </c>
      <c r="B74" s="206">
        <f>B70+B71+B72+B73</f>
        <v>0</v>
      </c>
      <c r="C74" s="58">
        <f>C70+C71+C72+C73</f>
        <v>0</v>
      </c>
      <c r="D74" s="58">
        <f>D70+D71+D72+D73</f>
        <v>0</v>
      </c>
    </row>
    <row r="75" spans="1:4" ht="21.75" thickBot="1" x14ac:dyDescent="0.4">
      <c r="A75" s="207"/>
      <c r="B75" s="208"/>
      <c r="C75" s="145"/>
      <c r="D75" s="145"/>
    </row>
    <row r="76" spans="1:4" ht="21.75" thickBot="1" x14ac:dyDescent="0.4">
      <c r="A76" s="209" t="s">
        <v>293</v>
      </c>
      <c r="B76" s="66">
        <f>B64+B74</f>
        <v>3102126</v>
      </c>
      <c r="C76" s="66">
        <f>C64+C74</f>
        <v>0</v>
      </c>
      <c r="D76" s="66">
        <f>D64+D74</f>
        <v>3102126</v>
      </c>
    </row>
    <row r="78" spans="1:4" ht="15.75" x14ac:dyDescent="0.25">
      <c r="A78" s="81" t="s">
        <v>75</v>
      </c>
      <c r="B78" s="173"/>
      <c r="C78" s="173"/>
      <c r="D78" s="180"/>
    </row>
    <row r="79" spans="1:4" ht="15.75" x14ac:dyDescent="0.25">
      <c r="A79" s="81" t="s">
        <v>76</v>
      </c>
      <c r="B79" s="173"/>
      <c r="C79" s="173"/>
      <c r="D79" s="173"/>
    </row>
  </sheetData>
  <customSheetViews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" right="0" top="0" bottom="0" header="0.19685039370078741" footer="0"/>
  <pageSetup paperSize="9" scale="37" orientation="portrait" r:id="rId3"/>
  <headerFooter alignWithMargins="0">
    <oddHeader xml:space="preserve">&amp;R&amp;"-,Félkövér"&amp;12 
9. melléklet a 12/2025. (IV.30.) önkormányzati rendelethe&amp;"Times New Roman CE,Félkövér"z
"9. melléklet a 4/2025. (II.28) önkormányzati rendelethez"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24</vt:i4>
      </vt:variant>
    </vt:vector>
  </HeadingPairs>
  <TitlesOfParts>
    <vt:vector size="44" baseType="lpstr">
      <vt:lpstr>1 kiemelt ei. </vt:lpstr>
      <vt:lpstr>2 mérleg</vt:lpstr>
      <vt:lpstr>3 működési bevételek</vt:lpstr>
      <vt:lpstr>4 int bevételek</vt:lpstr>
      <vt:lpstr>5 normatíva</vt:lpstr>
      <vt:lpstr>6 int kiadások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'3 működési bevételek'!Nyomtatási_cím</vt:lpstr>
      <vt:lpstr>'5 normatíva'!Nyomtatási_cím</vt:lpstr>
      <vt:lpstr>'7 létszám'!Nyomtatási_cím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 bevételek'!Nyomtatási_terület</vt:lpstr>
      <vt:lpstr>'5 normatíva'!Nyomtatási_terület</vt:lpstr>
      <vt:lpstr>'6 int kiadások'!Nyomtatási_terület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Szalai Gergő dr.</cp:lastModifiedBy>
  <cp:lastPrinted>2025-04-30T09:14:22Z</cp:lastPrinted>
  <dcterms:created xsi:type="dcterms:W3CDTF">1998-01-10T07:52:54Z</dcterms:created>
  <dcterms:modified xsi:type="dcterms:W3CDTF">2025-04-30T09:20:36Z</dcterms:modified>
</cp:coreProperties>
</file>